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uck\Documents\Docs To Go\McGee Aviation\"/>
    </mc:Choice>
  </mc:AlternateContent>
  <xr:revisionPtr revIDLastSave="0" documentId="13_ncr:1_{542BAA68-D34F-4C26-9DF0-A4F4F461C122}" xr6:coauthVersionLast="47" xr6:coauthVersionMax="47" xr10:uidLastSave="{00000000-0000-0000-0000-000000000000}"/>
  <bookViews>
    <workbookView xWindow="2220" yWindow="1080" windowWidth="25275" windowHeight="14340" xr2:uid="{00000000-000D-0000-FFFF-FFFF00000000}"/>
  </bookViews>
  <sheets>
    <sheet name="Aerostar Weight &amp; Balance" sheetId="7" r:id="rId1"/>
    <sheet name="Altitude Calculator" sheetId="2" r:id="rId2"/>
    <sheet name="27 &amp; 2200 RPM 55%" sheetId="3" r:id="rId3"/>
    <sheet name="33 &amp; 2300 RPM 73%" sheetId="4" r:id="rId4"/>
    <sheet name="36 &amp; 2300 RPM 81%" sheetId="6" r:id="rId5"/>
    <sheet name="Reserve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7" l="1"/>
  <c r="E9" i="7"/>
  <c r="D53" i="3"/>
  <c r="B32" i="3"/>
  <c r="A4" i="6" l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B22" i="3"/>
  <c r="A8" i="2"/>
  <c r="E8" i="7"/>
  <c r="E10" i="7"/>
  <c r="E11" i="7"/>
  <c r="E12" i="7"/>
  <c r="E13" i="7"/>
  <c r="E14" i="7"/>
  <c r="E15" i="7"/>
  <c r="C16" i="7"/>
  <c r="C17" i="7"/>
  <c r="E17" i="7" s="1"/>
  <c r="C18" i="7"/>
  <c r="E18" i="7" s="1"/>
  <c r="C19" i="7"/>
  <c r="E19" i="7" s="1"/>
  <c r="E21" i="7"/>
  <c r="C23" i="7"/>
  <c r="C24" i="7"/>
  <c r="E24" i="7" s="1"/>
  <c r="C25" i="7"/>
  <c r="E25" i="7" s="1"/>
  <c r="E16" i="7" l="1"/>
  <c r="E20" i="7" s="1"/>
  <c r="E22" i="7" s="1"/>
  <c r="E26" i="7" s="1"/>
  <c r="C20" i="7"/>
  <c r="C22" i="7" s="1"/>
  <c r="C26" i="7" s="1"/>
  <c r="A9" i="2"/>
  <c r="A10" i="2" s="1"/>
  <c r="A11" i="2" s="1"/>
  <c r="A12" i="2" s="1"/>
  <c r="A13" i="2" s="1"/>
  <c r="A57" i="6"/>
  <c r="C56" i="6"/>
  <c r="B56" i="6"/>
  <c r="E55" i="6"/>
  <c r="E35" i="6" s="1"/>
  <c r="D55" i="6"/>
  <c r="A55" i="6"/>
  <c r="C54" i="6"/>
  <c r="B54" i="6"/>
  <c r="E53" i="6"/>
  <c r="D53" i="6"/>
  <c r="C53" i="6"/>
  <c r="A53" i="6"/>
  <c r="C52" i="6"/>
  <c r="B52" i="6"/>
  <c r="E51" i="6"/>
  <c r="E31" i="6" s="1"/>
  <c r="D51" i="6"/>
  <c r="D31" i="6" s="1"/>
  <c r="A51" i="6"/>
  <c r="C50" i="6"/>
  <c r="B50" i="6"/>
  <c r="E49" i="6"/>
  <c r="E29" i="6" s="1"/>
  <c r="D49" i="6"/>
  <c r="A49" i="6"/>
  <c r="C48" i="6"/>
  <c r="B48" i="6"/>
  <c r="E47" i="6"/>
  <c r="D47" i="6"/>
  <c r="A47" i="6"/>
  <c r="C46" i="6"/>
  <c r="B46" i="6"/>
  <c r="E45" i="6"/>
  <c r="D45" i="6"/>
  <c r="C45" i="6"/>
  <c r="A45" i="6"/>
  <c r="C44" i="6"/>
  <c r="B44" i="6"/>
  <c r="E43" i="6"/>
  <c r="D43" i="6"/>
  <c r="C42" i="6"/>
  <c r="C43" i="6" s="1"/>
  <c r="B42" i="6"/>
  <c r="B43" i="6" s="1"/>
  <c r="E38" i="6"/>
  <c r="D38" i="6"/>
  <c r="C38" i="6"/>
  <c r="B38" i="6"/>
  <c r="E37" i="6"/>
  <c r="D37" i="6"/>
  <c r="A37" i="6"/>
  <c r="E36" i="6"/>
  <c r="D36" i="6"/>
  <c r="C36" i="6"/>
  <c r="B36" i="6"/>
  <c r="B35" i="6"/>
  <c r="A35" i="6"/>
  <c r="E34" i="6"/>
  <c r="D34" i="6"/>
  <c r="C34" i="6"/>
  <c r="B34" i="6"/>
  <c r="C33" i="6"/>
  <c r="B33" i="6"/>
  <c r="A33" i="6"/>
  <c r="E32" i="6"/>
  <c r="D32" i="6"/>
  <c r="C32" i="6"/>
  <c r="B32" i="6"/>
  <c r="C31" i="6"/>
  <c r="A31" i="6"/>
  <c r="E30" i="6"/>
  <c r="D30" i="6"/>
  <c r="C30" i="6"/>
  <c r="B30" i="6"/>
  <c r="A29" i="6"/>
  <c r="E28" i="6"/>
  <c r="D28" i="6"/>
  <c r="C28" i="6"/>
  <c r="B28" i="6"/>
  <c r="B27" i="6"/>
  <c r="A27" i="6"/>
  <c r="E26" i="6"/>
  <c r="D26" i="6"/>
  <c r="C26" i="6"/>
  <c r="B26" i="6"/>
  <c r="C25" i="6"/>
  <c r="B25" i="6"/>
  <c r="A25" i="6"/>
  <c r="E24" i="6"/>
  <c r="D24" i="6"/>
  <c r="C24" i="6"/>
  <c r="B24" i="6"/>
  <c r="C23" i="6"/>
  <c r="E22" i="6"/>
  <c r="D22" i="6"/>
  <c r="C22" i="6"/>
  <c r="B22" i="6"/>
  <c r="C37" i="6"/>
  <c r="B37" i="6"/>
  <c r="D35" i="6"/>
  <c r="C55" i="6"/>
  <c r="B55" i="6"/>
  <c r="E33" i="6"/>
  <c r="D33" i="6"/>
  <c r="B53" i="6"/>
  <c r="C51" i="6"/>
  <c r="B51" i="6"/>
  <c r="D29" i="6"/>
  <c r="C29" i="6"/>
  <c r="B29" i="6"/>
  <c r="D27" i="6"/>
  <c r="C47" i="6"/>
  <c r="B47" i="6"/>
  <c r="E25" i="6"/>
  <c r="D25" i="6"/>
  <c r="B45" i="6"/>
  <c r="B23" i="6"/>
  <c r="D20" i="7" l="1"/>
  <c r="D16" i="7"/>
  <c r="D22" i="7"/>
  <c r="A14" i="2"/>
  <c r="A24" i="2"/>
  <c r="A32" i="2"/>
  <c r="H19" i="2"/>
  <c r="A37" i="2"/>
  <c r="A35" i="2"/>
  <c r="A36" i="2"/>
  <c r="A33" i="2"/>
  <c r="A34" i="2"/>
  <c r="A38" i="2"/>
  <c r="A22" i="2"/>
  <c r="H23" i="2"/>
  <c r="A19" i="2"/>
  <c r="A23" i="2"/>
  <c r="H20" i="2"/>
  <c r="H24" i="2"/>
  <c r="A20" i="2"/>
  <c r="H21" i="2"/>
  <c r="H25" i="2"/>
  <c r="A21" i="2"/>
  <c r="H22" i="2"/>
  <c r="E27" i="6"/>
  <c r="E23" i="6"/>
  <c r="D23" i="6"/>
  <c r="B49" i="6"/>
  <c r="C27" i="6"/>
  <c r="C35" i="6"/>
  <c r="C49" i="6"/>
  <c r="B31" i="6"/>
  <c r="D44" i="5"/>
  <c r="E43" i="3"/>
  <c r="D43" i="3"/>
  <c r="D23" i="3" s="1"/>
  <c r="E23" i="3"/>
  <c r="E43" i="4"/>
  <c r="D43" i="4"/>
  <c r="C23" i="4"/>
  <c r="E44" i="5"/>
  <c r="E4" i="5"/>
  <c r="D4" i="5"/>
  <c r="D24" i="5" s="1"/>
  <c r="C4" i="5"/>
  <c r="B4" i="5"/>
  <c r="A58" i="5"/>
  <c r="C57" i="5"/>
  <c r="B57" i="5"/>
  <c r="E56" i="5"/>
  <c r="D56" i="5"/>
  <c r="A56" i="5"/>
  <c r="C55" i="5"/>
  <c r="B55" i="5"/>
  <c r="E54" i="5"/>
  <c r="D54" i="5"/>
  <c r="A54" i="5"/>
  <c r="C53" i="5"/>
  <c r="B53" i="5"/>
  <c r="E52" i="5"/>
  <c r="D52" i="5"/>
  <c r="A52" i="5"/>
  <c r="C51" i="5"/>
  <c r="B51" i="5"/>
  <c r="E50" i="5"/>
  <c r="D50" i="5"/>
  <c r="A50" i="5"/>
  <c r="C49" i="5"/>
  <c r="B49" i="5"/>
  <c r="E48" i="5"/>
  <c r="D48" i="5"/>
  <c r="A48" i="5"/>
  <c r="C47" i="5"/>
  <c r="B47" i="5"/>
  <c r="E46" i="5"/>
  <c r="D46" i="5"/>
  <c r="A46" i="5"/>
  <c r="C45" i="5"/>
  <c r="B45" i="5"/>
  <c r="C43" i="5"/>
  <c r="C44" i="5" s="1"/>
  <c r="B43" i="5"/>
  <c r="B44" i="5" s="1"/>
  <c r="E39" i="5"/>
  <c r="D39" i="5"/>
  <c r="C39" i="5"/>
  <c r="B39" i="5"/>
  <c r="A38" i="5"/>
  <c r="E37" i="5"/>
  <c r="D37" i="5"/>
  <c r="C37" i="5"/>
  <c r="B37" i="5"/>
  <c r="A36" i="5"/>
  <c r="E35" i="5"/>
  <c r="D35" i="5"/>
  <c r="C35" i="5"/>
  <c r="B35" i="5"/>
  <c r="A34" i="5"/>
  <c r="E33" i="5"/>
  <c r="D33" i="5"/>
  <c r="C33" i="5"/>
  <c r="B33" i="5"/>
  <c r="B32" i="5"/>
  <c r="A32" i="5"/>
  <c r="E31" i="5"/>
  <c r="D31" i="5"/>
  <c r="C31" i="5"/>
  <c r="B31" i="5"/>
  <c r="A30" i="5"/>
  <c r="E29" i="5"/>
  <c r="D29" i="5"/>
  <c r="C29" i="5"/>
  <c r="B29" i="5"/>
  <c r="A28" i="5"/>
  <c r="E27" i="5"/>
  <c r="D27" i="5"/>
  <c r="C27" i="5"/>
  <c r="B27" i="5"/>
  <c r="A26" i="5"/>
  <c r="E25" i="5"/>
  <c r="D25" i="5"/>
  <c r="C25" i="5"/>
  <c r="B25" i="5"/>
  <c r="C24" i="5"/>
  <c r="E23" i="5"/>
  <c r="D23" i="5"/>
  <c r="C23" i="5"/>
  <c r="B23" i="5"/>
  <c r="E18" i="5"/>
  <c r="E38" i="5" s="1"/>
  <c r="D18" i="5"/>
  <c r="D38" i="5" s="1"/>
  <c r="C18" i="5"/>
  <c r="C38" i="5" s="1"/>
  <c r="B18" i="5"/>
  <c r="B38" i="5" s="1"/>
  <c r="A18" i="5"/>
  <c r="E16" i="5"/>
  <c r="E36" i="5" s="1"/>
  <c r="D16" i="5"/>
  <c r="C16" i="5"/>
  <c r="C56" i="5" s="1"/>
  <c r="B16" i="5"/>
  <c r="B56" i="5" s="1"/>
  <c r="A16" i="5"/>
  <c r="E14" i="5"/>
  <c r="D14" i="5"/>
  <c r="D34" i="5" s="1"/>
  <c r="C14" i="5"/>
  <c r="C34" i="5" s="1"/>
  <c r="B14" i="5"/>
  <c r="B34" i="5" s="1"/>
  <c r="A14" i="5"/>
  <c r="E12" i="5"/>
  <c r="D12" i="5"/>
  <c r="C12" i="5"/>
  <c r="C52" i="5" s="1"/>
  <c r="B12" i="5"/>
  <c r="B52" i="5" s="1"/>
  <c r="A12" i="5"/>
  <c r="E10" i="5"/>
  <c r="E30" i="5" s="1"/>
  <c r="D10" i="5"/>
  <c r="C10" i="5"/>
  <c r="C30" i="5" s="1"/>
  <c r="B10" i="5"/>
  <c r="B50" i="5" s="1"/>
  <c r="A10" i="5"/>
  <c r="E8" i="5"/>
  <c r="E28" i="5" s="1"/>
  <c r="D8" i="5"/>
  <c r="D28" i="5" s="1"/>
  <c r="C8" i="5"/>
  <c r="C48" i="5" s="1"/>
  <c r="B8" i="5"/>
  <c r="B48" i="5" s="1"/>
  <c r="A8" i="5"/>
  <c r="E6" i="5"/>
  <c r="D6" i="5"/>
  <c r="C6" i="5"/>
  <c r="C26" i="5" s="1"/>
  <c r="B6" i="5"/>
  <c r="B26" i="5" s="1"/>
  <c r="A6" i="5"/>
  <c r="C58" i="4"/>
  <c r="B58" i="4"/>
  <c r="E57" i="4"/>
  <c r="D57" i="4"/>
  <c r="D37" i="4" s="1"/>
  <c r="A57" i="4"/>
  <c r="C56" i="4"/>
  <c r="B56" i="4"/>
  <c r="E55" i="4"/>
  <c r="E35" i="4" s="1"/>
  <c r="D55" i="4"/>
  <c r="A55" i="4"/>
  <c r="C54" i="4"/>
  <c r="B54" i="4"/>
  <c r="E53" i="4"/>
  <c r="D53" i="4"/>
  <c r="B53" i="4"/>
  <c r="A53" i="4"/>
  <c r="C52" i="4"/>
  <c r="B52" i="4"/>
  <c r="E51" i="4"/>
  <c r="D51" i="4"/>
  <c r="D31" i="4" s="1"/>
  <c r="A51" i="4"/>
  <c r="C50" i="4"/>
  <c r="B50" i="4"/>
  <c r="E49" i="4"/>
  <c r="E29" i="4" s="1"/>
  <c r="D49" i="4"/>
  <c r="D29" i="4" s="1"/>
  <c r="A49" i="4"/>
  <c r="C48" i="4"/>
  <c r="B48" i="4"/>
  <c r="E47" i="4"/>
  <c r="D47" i="4"/>
  <c r="A47" i="4"/>
  <c r="C46" i="4"/>
  <c r="B46" i="4"/>
  <c r="E45" i="4"/>
  <c r="D45" i="4"/>
  <c r="B45" i="4"/>
  <c r="A45" i="4"/>
  <c r="C44" i="4"/>
  <c r="B44" i="4"/>
  <c r="C42" i="4"/>
  <c r="C43" i="4" s="1"/>
  <c r="B42" i="4"/>
  <c r="B43" i="4" s="1"/>
  <c r="E38" i="4"/>
  <c r="D38" i="4"/>
  <c r="C38" i="4"/>
  <c r="B38" i="4"/>
  <c r="C37" i="4"/>
  <c r="A37" i="4"/>
  <c r="E36" i="4"/>
  <c r="D36" i="4"/>
  <c r="C36" i="4"/>
  <c r="B36" i="4"/>
  <c r="A35" i="4"/>
  <c r="E34" i="4"/>
  <c r="D34" i="4"/>
  <c r="C34" i="4"/>
  <c r="B34" i="4"/>
  <c r="A33" i="4"/>
  <c r="E32" i="4"/>
  <c r="D32" i="4"/>
  <c r="C32" i="4"/>
  <c r="B32" i="4"/>
  <c r="B31" i="4"/>
  <c r="A31" i="4"/>
  <c r="E30" i="4"/>
  <c r="D30" i="4"/>
  <c r="C30" i="4"/>
  <c r="B30" i="4"/>
  <c r="C29" i="4"/>
  <c r="A29" i="4"/>
  <c r="E28" i="4"/>
  <c r="D28" i="4"/>
  <c r="C28" i="4"/>
  <c r="B28" i="4"/>
  <c r="A27" i="4"/>
  <c r="E26" i="4"/>
  <c r="D26" i="4"/>
  <c r="C26" i="4"/>
  <c r="B26" i="4"/>
  <c r="A25" i="4"/>
  <c r="E24" i="4"/>
  <c r="D24" i="4"/>
  <c r="C24" i="4"/>
  <c r="B24" i="4"/>
  <c r="E22" i="4"/>
  <c r="E23" i="4" s="1"/>
  <c r="D22" i="4"/>
  <c r="C22" i="4"/>
  <c r="B22" i="4"/>
  <c r="C57" i="4"/>
  <c r="B37" i="4"/>
  <c r="C35" i="4"/>
  <c r="B55" i="4"/>
  <c r="C33" i="4"/>
  <c r="B33" i="4"/>
  <c r="C51" i="4"/>
  <c r="B51" i="4"/>
  <c r="C49" i="4"/>
  <c r="B29" i="4"/>
  <c r="E27" i="4"/>
  <c r="C27" i="4"/>
  <c r="B47" i="4"/>
  <c r="C25" i="4"/>
  <c r="B25" i="4"/>
  <c r="E38" i="3"/>
  <c r="E36" i="3"/>
  <c r="E34" i="3"/>
  <c r="E32" i="3"/>
  <c r="E30" i="3"/>
  <c r="E28" i="3"/>
  <c r="E26" i="3"/>
  <c r="E24" i="3"/>
  <c r="E22" i="3"/>
  <c r="D38" i="3"/>
  <c r="D36" i="3"/>
  <c r="D34" i="3"/>
  <c r="D32" i="3"/>
  <c r="D30" i="3"/>
  <c r="D28" i="3"/>
  <c r="D26" i="3"/>
  <c r="D24" i="3"/>
  <c r="D22" i="3"/>
  <c r="C38" i="3"/>
  <c r="B38" i="3"/>
  <c r="C36" i="3"/>
  <c r="B36" i="3"/>
  <c r="C34" i="3"/>
  <c r="B34" i="3"/>
  <c r="C32" i="3"/>
  <c r="C30" i="3"/>
  <c r="B30" i="3"/>
  <c r="C28" i="3"/>
  <c r="B28" i="3"/>
  <c r="C26" i="3"/>
  <c r="B26" i="3"/>
  <c r="B25" i="3"/>
  <c r="C24" i="3"/>
  <c r="B24" i="3"/>
  <c r="C23" i="3"/>
  <c r="B23" i="3"/>
  <c r="C22" i="3"/>
  <c r="C58" i="3"/>
  <c r="C56" i="3"/>
  <c r="C54" i="3"/>
  <c r="C52" i="3"/>
  <c r="C51" i="3"/>
  <c r="C50" i="3"/>
  <c r="C48" i="3"/>
  <c r="C46" i="3"/>
  <c r="C44" i="3"/>
  <c r="C42" i="3"/>
  <c r="C43" i="3" s="1"/>
  <c r="B58" i="3"/>
  <c r="B56" i="3"/>
  <c r="B54" i="3"/>
  <c r="B52" i="3"/>
  <c r="B51" i="3"/>
  <c r="B50" i="3"/>
  <c r="B48" i="3"/>
  <c r="B46" i="3"/>
  <c r="B45" i="3"/>
  <c r="B44" i="3"/>
  <c r="B42" i="3"/>
  <c r="B43" i="3" s="1"/>
  <c r="E57" i="3"/>
  <c r="D57" i="3"/>
  <c r="A57" i="3"/>
  <c r="E55" i="3"/>
  <c r="D55" i="3"/>
  <c r="D35" i="3" s="1"/>
  <c r="A55" i="3"/>
  <c r="E53" i="3"/>
  <c r="E33" i="3" s="1"/>
  <c r="D33" i="3"/>
  <c r="A53" i="3"/>
  <c r="E51" i="3"/>
  <c r="D51" i="3"/>
  <c r="A51" i="3"/>
  <c r="E49" i="3"/>
  <c r="E29" i="3" s="1"/>
  <c r="D49" i="3"/>
  <c r="A49" i="3"/>
  <c r="E47" i="3"/>
  <c r="E27" i="3" s="1"/>
  <c r="D47" i="3"/>
  <c r="D27" i="3" s="1"/>
  <c r="A47" i="3"/>
  <c r="E45" i="3"/>
  <c r="E25" i="3" s="1"/>
  <c r="D45" i="3"/>
  <c r="D25" i="3" s="1"/>
  <c r="A45" i="3"/>
  <c r="A37" i="3"/>
  <c r="A35" i="3"/>
  <c r="A33" i="3"/>
  <c r="A31" i="3"/>
  <c r="A29" i="3"/>
  <c r="A27" i="3"/>
  <c r="A25" i="3"/>
  <c r="E37" i="3"/>
  <c r="D37" i="3"/>
  <c r="C57" i="3"/>
  <c r="B37" i="3"/>
  <c r="C55" i="3"/>
  <c r="B35" i="3"/>
  <c r="C53" i="3"/>
  <c r="B33" i="3"/>
  <c r="E31" i="3"/>
  <c r="D31" i="3"/>
  <c r="C31" i="3"/>
  <c r="B31" i="3"/>
  <c r="D29" i="3"/>
  <c r="C29" i="3"/>
  <c r="B49" i="3"/>
  <c r="C47" i="3"/>
  <c r="B27" i="3"/>
  <c r="C25" i="3"/>
  <c r="D37" i="2" l="1"/>
  <c r="C37" i="2"/>
  <c r="E37" i="2" s="1"/>
  <c r="B37" i="2"/>
  <c r="K23" i="2"/>
  <c r="I23" i="2"/>
  <c r="J23" i="2"/>
  <c r="L23" i="2" s="1"/>
  <c r="D22" i="2"/>
  <c r="C22" i="2"/>
  <c r="E22" i="2" s="1"/>
  <c r="B22" i="2"/>
  <c r="D24" i="2"/>
  <c r="C24" i="2"/>
  <c r="E24" i="2" s="1"/>
  <c r="B24" i="2"/>
  <c r="J24" i="2"/>
  <c r="L24" i="2" s="1"/>
  <c r="K24" i="2"/>
  <c r="I24" i="2"/>
  <c r="C33" i="2"/>
  <c r="E33" i="2" s="1"/>
  <c r="D33" i="2"/>
  <c r="B33" i="2"/>
  <c r="C19" i="2"/>
  <c r="E19" i="2" s="1"/>
  <c r="B19" i="2"/>
  <c r="D19" i="2"/>
  <c r="K19" i="2"/>
  <c r="J19" i="2"/>
  <c r="I19" i="2"/>
  <c r="C32" i="2"/>
  <c r="E32" i="2" s="1"/>
  <c r="B32" i="2"/>
  <c r="D32" i="2"/>
  <c r="D38" i="2"/>
  <c r="B38" i="2"/>
  <c r="C38" i="2"/>
  <c r="E38" i="2" s="1"/>
  <c r="C20" i="2"/>
  <c r="E20" i="2" s="1"/>
  <c r="B20" i="2"/>
  <c r="D20" i="2"/>
  <c r="J20" i="2"/>
  <c r="L20" i="2" s="1"/>
  <c r="K20" i="2"/>
  <c r="I20" i="2"/>
  <c r="C36" i="2"/>
  <c r="E36" i="2" s="1"/>
  <c r="B36" i="2"/>
  <c r="D36" i="2"/>
  <c r="K22" i="2"/>
  <c r="I22" i="2"/>
  <c r="J22" i="2"/>
  <c r="L22" i="2" s="1"/>
  <c r="B21" i="2"/>
  <c r="D21" i="2"/>
  <c r="C21" i="2"/>
  <c r="E21" i="2" s="1"/>
  <c r="I25" i="2"/>
  <c r="J25" i="2"/>
  <c r="L25" i="2" s="1"/>
  <c r="K25" i="2"/>
  <c r="K21" i="2"/>
  <c r="I21" i="2"/>
  <c r="J21" i="2"/>
  <c r="L21" i="2" s="1"/>
  <c r="D34" i="2"/>
  <c r="C34" i="2"/>
  <c r="E34" i="2" s="1"/>
  <c r="B34" i="2"/>
  <c r="D23" i="2"/>
  <c r="C23" i="2"/>
  <c r="E23" i="2" s="1"/>
  <c r="B23" i="2"/>
  <c r="C35" i="2"/>
  <c r="E35" i="2" s="1"/>
  <c r="B35" i="2"/>
  <c r="D35" i="2"/>
  <c r="D26" i="7"/>
  <c r="C28" i="5"/>
  <c r="C36" i="5"/>
  <c r="D23" i="4"/>
  <c r="D26" i="5"/>
  <c r="E32" i="5"/>
  <c r="B46" i="5"/>
  <c r="C50" i="5"/>
  <c r="B30" i="5"/>
  <c r="F33" i="2"/>
  <c r="F20" i="2"/>
  <c r="B23" i="4"/>
  <c r="B54" i="5"/>
  <c r="A15" i="2"/>
  <c r="A25" i="2"/>
  <c r="E35" i="3"/>
  <c r="C37" i="3"/>
  <c r="B47" i="3"/>
  <c r="C33" i="3"/>
  <c r="B57" i="3"/>
  <c r="C45" i="3"/>
  <c r="C49" i="3"/>
  <c r="B29" i="3"/>
  <c r="C35" i="3"/>
  <c r="C27" i="3"/>
  <c r="B55" i="3"/>
  <c r="B53" i="3"/>
  <c r="D36" i="5"/>
  <c r="D30" i="5"/>
  <c r="D32" i="5"/>
  <c r="E34" i="5"/>
  <c r="E24" i="5"/>
  <c r="E26" i="5"/>
  <c r="B24" i="5"/>
  <c r="C32" i="5"/>
  <c r="C46" i="5"/>
  <c r="C54" i="5"/>
  <c r="B28" i="5"/>
  <c r="B36" i="5"/>
  <c r="E37" i="4"/>
  <c r="E31" i="4"/>
  <c r="E33" i="4"/>
  <c r="E25" i="4"/>
  <c r="D35" i="4"/>
  <c r="D33" i="4"/>
  <c r="D27" i="4"/>
  <c r="D25" i="4"/>
  <c r="C31" i="4"/>
  <c r="C45" i="4"/>
  <c r="C53" i="4"/>
  <c r="C47" i="4"/>
  <c r="B27" i="4"/>
  <c r="B35" i="4"/>
  <c r="B49" i="4"/>
  <c r="B57" i="4"/>
  <c r="C55" i="4"/>
  <c r="F23" i="2" l="1"/>
  <c r="M25" i="2"/>
  <c r="F22" i="2"/>
  <c r="F24" i="2"/>
  <c r="F21" i="2"/>
  <c r="F35" i="2"/>
  <c r="F37" i="2"/>
  <c r="F19" i="2"/>
  <c r="L19" i="2"/>
  <c r="M19" i="2"/>
  <c r="B25" i="2"/>
  <c r="C25" i="2"/>
  <c r="E25" i="2" s="1"/>
  <c r="D25" i="2"/>
  <c r="M21" i="2"/>
  <c r="M22" i="2"/>
  <c r="F32" i="2"/>
  <c r="F36" i="2"/>
  <c r="M23" i="2"/>
  <c r="F34" i="2"/>
  <c r="M20" i="2"/>
  <c r="H26" i="2"/>
  <c r="A39" i="2"/>
  <c r="A26" i="2"/>
  <c r="M24" i="2"/>
  <c r="F38" i="2"/>
  <c r="D39" i="2" l="1"/>
  <c r="C39" i="2"/>
  <c r="B39" i="2"/>
  <c r="D26" i="2"/>
  <c r="B26" i="2"/>
  <c r="C26" i="2"/>
  <c r="E26" i="2" s="1"/>
  <c r="J26" i="2"/>
  <c r="L26" i="2" s="1"/>
  <c r="I26" i="2"/>
  <c r="K26" i="2"/>
  <c r="F25" i="2"/>
  <c r="M26" i="2" l="1"/>
  <c r="I28" i="2" s="1"/>
  <c r="I33" i="2" s="1"/>
  <c r="F26" i="2"/>
  <c r="A28" i="2" s="1"/>
  <c r="H32" i="2" s="1"/>
  <c r="E39" i="2"/>
  <c r="F39" i="2" s="1"/>
  <c r="K28" i="2"/>
  <c r="K33" i="2" s="1"/>
  <c r="J28" i="2"/>
  <c r="J33" i="2" s="1"/>
  <c r="H28" i="2"/>
  <c r="H33" i="2" s="1"/>
  <c r="M28" i="2"/>
  <c r="M33" i="2" s="1"/>
  <c r="L28" i="2"/>
  <c r="L33" i="2" s="1"/>
  <c r="F28" i="2"/>
  <c r="M32" i="2" s="1"/>
  <c r="E28" i="2"/>
  <c r="L32" i="2" s="1"/>
  <c r="D28" i="2"/>
  <c r="K32" i="2" s="1"/>
  <c r="C28" i="2"/>
  <c r="B28" i="2" l="1"/>
  <c r="I32" i="2" s="1"/>
  <c r="J32" i="2"/>
  <c r="F41" i="2" l="1"/>
  <c r="M34" i="2" s="1"/>
  <c r="A41" i="2"/>
  <c r="H34" i="2" s="1"/>
  <c r="D41" i="2"/>
  <c r="K34" i="2" s="1"/>
  <c r="B41" i="2"/>
  <c r="I34" i="2" s="1"/>
  <c r="C41" i="2"/>
  <c r="J34" i="2" s="1"/>
  <c r="E41" i="2"/>
  <c r="L34" i="2" s="1"/>
  <c r="H41" i="2" l="1"/>
  <c r="I41" i="2"/>
  <c r="N41" i="2"/>
  <c r="M41" i="2"/>
  <c r="L41" i="2"/>
  <c r="K41" i="2"/>
  <c r="J41" i="2"/>
</calcChain>
</file>

<file path=xl/sharedStrings.xml><?xml version="1.0" encoding="utf-8"?>
<sst xmlns="http://schemas.openxmlformats.org/spreadsheetml/2006/main" count="159" uniqueCount="66">
  <si>
    <t>Section VI</t>
  </si>
  <si>
    <t>Wt &amp; Bal/Equip List</t>
  </si>
  <si>
    <t>SERIAL NO.</t>
  </si>
  <si>
    <t>DATE</t>
  </si>
  <si>
    <t>REG NO.</t>
  </si>
  <si>
    <t>WEIGHT AND BALANCE LOADING FORM</t>
  </si>
  <si>
    <t>ITEM</t>
  </si>
  <si>
    <t>WEIGHT</t>
  </si>
  <si>
    <t>ARM (C.G.)</t>
  </si>
  <si>
    <t>1. BASIC EMPTY CONDITION</t>
  </si>
  <si>
    <t>5. BAGGAGE</t>
  </si>
  <si>
    <t>7. SUB-TOTAL ZERO FUEL CONDITION</t>
  </si>
  <si>
    <t>*Fuel for start, taxi and take-off is normally 12 lbs at an average mom/100 of 9.</t>
  </si>
  <si>
    <t>10. SUB-TOTAL RAMP CONDITION</t>
  </si>
  <si>
    <t>12. SUB-TOTAL TAKE-OFF CONDITION</t>
  </si>
  <si>
    <t>Weight</t>
  </si>
  <si>
    <t>Forward CG Limit</t>
  </si>
  <si>
    <t>Aft CG Limit</t>
  </si>
  <si>
    <t>11. *LESS FUEL FOR START, TAXI, TAKE-OFF &amp; Climb</t>
  </si>
  <si>
    <t>Altitude</t>
  </si>
  <si>
    <t>OAT C</t>
  </si>
  <si>
    <t>OAT F</t>
  </si>
  <si>
    <t>FF GPH</t>
  </si>
  <si>
    <t>KTAS</t>
  </si>
  <si>
    <t>Standard Day ISA</t>
  </si>
  <si>
    <t>ISA + 10C (+18F)</t>
  </si>
  <si>
    <t>ISA + 20C (+36F)</t>
  </si>
  <si>
    <t xml:space="preserve"> </t>
  </si>
  <si>
    <t>Oil Change Price</t>
  </si>
  <si>
    <t>100 Hour Price</t>
  </si>
  <si>
    <t>Av Gas Price /Gal</t>
  </si>
  <si>
    <t>Temp</t>
  </si>
  <si>
    <t>Avg Wind</t>
  </si>
  <si>
    <t>ISA Cond</t>
  </si>
  <si>
    <t>Direction of Flight</t>
  </si>
  <si>
    <t>West</t>
  </si>
  <si>
    <t>Total Distance</t>
  </si>
  <si>
    <t>Time</t>
  </si>
  <si>
    <t>Fuel</t>
  </si>
  <si>
    <t>Total Cost</t>
  </si>
  <si>
    <t>TAS</t>
  </si>
  <si>
    <t>Fuel Flow</t>
  </si>
  <si>
    <t>(Neg for Headwind)</t>
  </si>
  <si>
    <t>16. LANDING CONDITION</t>
  </si>
  <si>
    <t>15.LESS MAIN FUEL TO DESTINATION</t>
  </si>
  <si>
    <t>14. LESS AUX TANK FUEL TO DESTINATIO</t>
  </si>
  <si>
    <t>13. LESS WING FUEL TO DESTINATION</t>
  </si>
  <si>
    <t>10. AUX FUEL TANK</t>
  </si>
  <si>
    <t>9. MAIN FUSELAGE FUEL</t>
  </si>
  <si>
    <t>8. WING FUEL</t>
  </si>
  <si>
    <t>4. R PASSENGERS</t>
  </si>
  <si>
    <t>3. F PASSENGERS</t>
  </si>
  <si>
    <t>Pilot Middle Seat Inst - 23</t>
  </si>
  <si>
    <t>Copilot Middle Seat Inst - 35</t>
  </si>
  <si>
    <t>2. COPILOT</t>
  </si>
  <si>
    <t>2. PILOT</t>
  </si>
  <si>
    <t>MOM ARM</t>
  </si>
  <si>
    <t>N6907A</t>
  </si>
  <si>
    <t>AEROSTAR 700P</t>
  </si>
  <si>
    <t>36 &amp; 2300 RPM 81%</t>
  </si>
  <si>
    <t>33 &amp; 2300 RPM 73%</t>
  </si>
  <si>
    <t>31 &amp; 2200 RPM 65%</t>
  </si>
  <si>
    <t>Program</t>
  </si>
  <si>
    <t>Optimization</t>
  </si>
  <si>
    <t>27 &amp; 2200 RPM 55%</t>
  </si>
  <si>
    <t>Piper Aerostar 700P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</si>
</sst>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"/>
    <numFmt numFmtId="165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164" fontId="0" fillId="0" borderId="0" xfId="0" applyNumberFormat="1"/>
    <xf numFmtId="164" fontId="1" fillId="0" borderId="1" xfId="0" applyNumberFormat="1" applyFont="1" applyBorder="1" applyAlignment="1">
      <alignment horizontal="center" vertical="center"/>
    </xf>
    <xf numFmtId="164" fontId="0" fillId="0" borderId="1" xfId="0" applyNumberFormat="1" applyBorder="1"/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0" xfId="0" applyAlignment="1">
      <alignment horizontal="center" wrapText="1"/>
    </xf>
    <xf numFmtId="1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2" fontId="1" fillId="0" borderId="0" xfId="0" applyNumberFormat="1" applyFont="1"/>
    <xf numFmtId="165" fontId="1" fillId="0" borderId="0" xfId="0" applyNumberFormat="1" applyFont="1"/>
    <xf numFmtId="164" fontId="1" fillId="0" borderId="0" xfId="0" applyNumberFormat="1" applyFont="1"/>
    <xf numFmtId="1" fontId="1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Alignment="1" applyProtection="1">
      <alignment horizontal="right"/>
      <protection locked="0"/>
    </xf>
    <xf numFmtId="164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0" borderId="1" xfId="0" applyBorder="1" applyAlignment="1">
      <alignment horizontal="left" inden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 inden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Weight and Balance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xVal>
            <c:numRef>
              <c:f>('Aerostar Weight &amp; Balance'!$D$22,'Aerostar Weight &amp; Balance'!$D$26)</c:f>
              <c:numCache>
                <c:formatCode>0.00</c:formatCode>
                <c:ptCount val="2"/>
                <c:pt idx="0">
                  <c:v>164.56600302532908</c:v>
                </c:pt>
                <c:pt idx="1">
                  <c:v>159.56441156901883</c:v>
                </c:pt>
              </c:numCache>
            </c:numRef>
          </c:xVal>
          <c:yVal>
            <c:numRef>
              <c:f>('Aerostar Weight &amp; Balance'!$C$22,'Aerostar Weight &amp; Balance'!$C$26)</c:f>
              <c:numCache>
                <c:formatCode>General</c:formatCode>
                <c:ptCount val="2"/>
                <c:pt idx="0">
                  <c:v>6214.2</c:v>
                </c:pt>
                <c:pt idx="1">
                  <c:v>5110.2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22-4DB3-9250-6CE53383D3D5}"/>
            </c:ext>
          </c:extLst>
        </c:ser>
        <c:ser>
          <c:idx val="1"/>
          <c:order val="1"/>
          <c:tx>
            <c:strRef>
              <c:f>'Aerostar Weight &amp; Balance'!$B$29</c:f>
              <c:strCache>
                <c:ptCount val="1"/>
                <c:pt idx="0">
                  <c:v>Forward CG Limit</c:v>
                </c:pt>
              </c:strCache>
            </c:strRef>
          </c:tx>
          <c:spPr>
            <a:ln w="12700" cap="rnd">
              <a:solidFill>
                <a:schemeClr val="accent1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Lit>
              <c:formatCode>General</c:formatCode>
              <c:ptCount val="2"/>
              <c:pt idx="0">
                <c:v>157</c:v>
              </c:pt>
              <c:pt idx="1">
                <c:v>157</c:v>
              </c:pt>
            </c:numLit>
          </c:xVal>
          <c:yVal>
            <c:numLit>
              <c:formatCode>General</c:formatCode>
              <c:ptCount val="2"/>
              <c:pt idx="0">
                <c:v>4000</c:v>
              </c:pt>
              <c:pt idx="1">
                <c:v>5400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1C22-4DB3-9250-6CE53383D3D5}"/>
            </c:ext>
          </c:extLst>
        </c:ser>
        <c:ser>
          <c:idx val="2"/>
          <c:order val="2"/>
          <c:tx>
            <c:strRef>
              <c:f>'Aerostar Weight &amp; Balance'!$C$29</c:f>
              <c:strCache>
                <c:ptCount val="1"/>
                <c:pt idx="0">
                  <c:v>Aft CG Limit</c:v>
                </c:pt>
              </c:strCache>
            </c:strRef>
          </c:tx>
          <c:spPr>
            <a:ln w="12700" cap="rnd">
              <a:solidFill>
                <a:schemeClr val="accent1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Lit>
              <c:formatCode>General</c:formatCode>
              <c:ptCount val="2"/>
              <c:pt idx="0">
                <c:v>165</c:v>
              </c:pt>
              <c:pt idx="1">
                <c:v>165</c:v>
              </c:pt>
            </c:numLit>
          </c:xVal>
          <c:yVal>
            <c:numLit>
              <c:formatCode>General</c:formatCode>
              <c:ptCount val="2"/>
              <c:pt idx="0">
                <c:v>4000</c:v>
              </c:pt>
              <c:pt idx="1">
                <c:v>6315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248C-4E28-AD7C-0A90A14F16D2}"/>
            </c:ext>
          </c:extLst>
        </c:ser>
        <c:ser>
          <c:idx val="3"/>
          <c:order val="3"/>
          <c:tx>
            <c:v>Max Weight</c:v>
          </c:tx>
          <c:spPr>
            <a:ln w="12700" cap="rnd">
              <a:solidFill>
                <a:schemeClr val="accent1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Lit>
              <c:formatCode>General</c:formatCode>
              <c:ptCount val="2"/>
              <c:pt idx="0">
                <c:v>161.69999999999999</c:v>
              </c:pt>
              <c:pt idx="1">
                <c:v>165</c:v>
              </c:pt>
            </c:numLit>
          </c:xVal>
          <c:yVal>
            <c:numLit>
              <c:formatCode>General</c:formatCode>
              <c:ptCount val="2"/>
              <c:pt idx="0">
                <c:v>6315</c:v>
              </c:pt>
              <c:pt idx="1">
                <c:v>6315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4763-43C6-A0AC-8349C056EBE3}"/>
            </c:ext>
          </c:extLst>
        </c:ser>
        <c:ser>
          <c:idx val="4"/>
          <c:order val="4"/>
          <c:tx>
            <c:v>Upper Forward CG</c:v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Lit>
              <c:formatCode>General</c:formatCode>
              <c:ptCount val="2"/>
              <c:pt idx="0">
                <c:v>157</c:v>
              </c:pt>
              <c:pt idx="1">
                <c:v>161.69999999999999</c:v>
              </c:pt>
            </c:numLit>
          </c:xVal>
          <c:yVal>
            <c:numLit>
              <c:formatCode>General</c:formatCode>
              <c:ptCount val="2"/>
              <c:pt idx="0">
                <c:v>5400</c:v>
              </c:pt>
              <c:pt idx="1">
                <c:v>6315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4763-43C6-A0AC-8349C056E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4297656"/>
        <c:axId val="414292952"/>
      </c:scatterChart>
      <c:valAx>
        <c:axId val="414297656"/>
        <c:scaling>
          <c:orientation val="minMax"/>
          <c:min val="15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Arm</a:t>
                </a:r>
                <a:r>
                  <a:rPr lang="en-US" baseline="0"/>
                  <a:t> CG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292952"/>
        <c:crosses val="autoZero"/>
        <c:crossBetween val="midCat"/>
      </c:valAx>
      <c:valAx>
        <c:axId val="414292952"/>
        <c:scaling>
          <c:orientation val="minMax"/>
          <c:min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Weight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297656"/>
        <c:crosses val="autoZero"/>
        <c:crossBetween val="midCat"/>
        <c:majorUnit val="20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600074</xdr:colOff>
      <xdr:row>6</xdr:row>
      <xdr:rowOff>14289</xdr:rowOff>
    </xdr:from>
    <xdr:to>
      <xdr:col>14</xdr:col>
      <xdr:colOff>261938</xdr:colOff>
      <xdr:row>23</xdr:row>
      <xdr:rowOff>119063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DF269F-81B2-414C-B034-09E678C23D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3"/>
  <sheetViews>
    <sheetView tabSelected="1" zoomScaleNormal="100" workbookViewId="0">
      <selection activeCell="C15" sqref="C15"/>
    </sheetView>
  </sheetViews>
  <sheetFormatPr defaultRowHeight="15" x14ac:dyDescent="0.25"/>
  <cols>
    <col min="1" max="1" width="18.28515625" customWidth="1"/>
    <col min="3" max="3" width="10.140625" bestFit="1" customWidth="1"/>
    <col min="4" max="4" width="10.7109375" customWidth="1"/>
    <col min="5" max="5" width="10.7109375" style="5" customWidth="1"/>
  </cols>
  <sheetData>
    <row r="1" spans="1:5" x14ac:dyDescent="0.25">
      <c r="A1" s="1" t="s">
        <v>0</v>
      </c>
      <c r="C1" s="32" t="s">
        <v>65</v>
      </c>
      <c r="D1" s="32"/>
      <c r="E1" s="32"/>
    </row>
    <row r="2" spans="1:5" x14ac:dyDescent="0.25">
      <c r="A2" s="1" t="s">
        <v>1</v>
      </c>
      <c r="C2" s="32"/>
      <c r="D2" s="32"/>
      <c r="E2" s="32"/>
    </row>
    <row r="3" spans="1:5" ht="30" customHeight="1" x14ac:dyDescent="0.25">
      <c r="A3" s="33" t="s">
        <v>5</v>
      </c>
      <c r="B3" s="33"/>
      <c r="C3" s="33"/>
      <c r="D3" s="33"/>
      <c r="E3" s="33"/>
    </row>
    <row r="4" spans="1:5" x14ac:dyDescent="0.25">
      <c r="A4" s="25" t="s">
        <v>58</v>
      </c>
      <c r="B4" s="26"/>
      <c r="C4" s="25" t="s">
        <v>3</v>
      </c>
      <c r="D4" s="27">
        <v>44666</v>
      </c>
    </row>
    <row r="5" spans="1:5" x14ac:dyDescent="0.25">
      <c r="A5" s="25" t="s">
        <v>2</v>
      </c>
      <c r="B5" s="26"/>
      <c r="C5" s="25" t="s">
        <v>4</v>
      </c>
      <c r="D5" s="26" t="s">
        <v>57</v>
      </c>
    </row>
    <row r="6" spans="1:5" ht="6.75" customHeight="1" x14ac:dyDescent="0.25"/>
    <row r="7" spans="1:5" ht="30" x14ac:dyDescent="0.25">
      <c r="A7" s="34" t="s">
        <v>6</v>
      </c>
      <c r="B7" s="34"/>
      <c r="C7" s="20" t="s">
        <v>7</v>
      </c>
      <c r="D7" s="2" t="s">
        <v>8</v>
      </c>
      <c r="E7" s="6" t="s">
        <v>56</v>
      </c>
    </row>
    <row r="8" spans="1:5" x14ac:dyDescent="0.25">
      <c r="A8" s="31" t="s">
        <v>9</v>
      </c>
      <c r="B8" s="31"/>
      <c r="C8" s="21">
        <v>4599.2</v>
      </c>
      <c r="D8" s="4">
        <v>162.43</v>
      </c>
      <c r="E8" s="7">
        <f t="shared" ref="E8:E15" si="0">C8*D8</f>
        <v>747048.05599999998</v>
      </c>
    </row>
    <row r="9" spans="1:5" x14ac:dyDescent="0.25">
      <c r="A9" s="31" t="s">
        <v>55</v>
      </c>
      <c r="B9" s="31"/>
      <c r="C9" s="21">
        <v>190</v>
      </c>
      <c r="D9" s="4">
        <v>96</v>
      </c>
      <c r="E9" s="7">
        <f>C9*D9</f>
        <v>18240</v>
      </c>
    </row>
    <row r="10" spans="1:5" ht="28.5" customHeight="1" x14ac:dyDescent="0.25">
      <c r="A10" s="31" t="s">
        <v>54</v>
      </c>
      <c r="B10" s="31"/>
      <c r="C10" s="21">
        <v>115</v>
      </c>
      <c r="D10" s="4">
        <v>96</v>
      </c>
      <c r="E10" s="7">
        <f t="shared" si="0"/>
        <v>11040</v>
      </c>
    </row>
    <row r="11" spans="1:5" x14ac:dyDescent="0.25">
      <c r="A11" s="37" t="s">
        <v>53</v>
      </c>
      <c r="B11" s="38"/>
      <c r="C11" s="21">
        <v>0</v>
      </c>
      <c r="D11" s="4">
        <v>123.5</v>
      </c>
      <c r="E11" s="7">
        <f t="shared" si="0"/>
        <v>0</v>
      </c>
    </row>
    <row r="12" spans="1:5" x14ac:dyDescent="0.25">
      <c r="A12" s="37" t="s">
        <v>52</v>
      </c>
      <c r="B12" s="38"/>
      <c r="C12" s="21">
        <v>0</v>
      </c>
      <c r="D12" s="4">
        <v>123.5</v>
      </c>
      <c r="E12" s="7">
        <f t="shared" si="0"/>
        <v>0</v>
      </c>
    </row>
    <row r="13" spans="1:5" x14ac:dyDescent="0.25">
      <c r="A13" s="36" t="s">
        <v>51</v>
      </c>
      <c r="B13" s="36"/>
      <c r="C13" s="21">
        <v>0</v>
      </c>
      <c r="D13" s="4">
        <v>132</v>
      </c>
      <c r="E13" s="7">
        <f t="shared" si="0"/>
        <v>0</v>
      </c>
    </row>
    <row r="14" spans="1:5" ht="30" customHeight="1" x14ac:dyDescent="0.25">
      <c r="A14" s="31" t="s">
        <v>50</v>
      </c>
      <c r="B14" s="31"/>
      <c r="C14" s="21">
        <v>100</v>
      </c>
      <c r="D14" s="4">
        <v>165</v>
      </c>
      <c r="E14" s="7">
        <f t="shared" si="0"/>
        <v>16500</v>
      </c>
    </row>
    <row r="15" spans="1:5" x14ac:dyDescent="0.25">
      <c r="A15" s="31" t="s">
        <v>10</v>
      </c>
      <c r="B15" s="31"/>
      <c r="C15" s="21">
        <v>0</v>
      </c>
      <c r="D15" s="4">
        <v>250</v>
      </c>
      <c r="E15" s="7">
        <f t="shared" si="0"/>
        <v>0</v>
      </c>
    </row>
    <row r="16" spans="1:5" x14ac:dyDescent="0.25">
      <c r="A16" s="36" t="s">
        <v>11</v>
      </c>
      <c r="B16" s="36"/>
      <c r="C16" s="21">
        <f>SUM(C8:C15)</f>
        <v>5004.2</v>
      </c>
      <c r="D16" s="4">
        <f>E16/C16</f>
        <v>158.43252787658366</v>
      </c>
      <c r="E16" s="7">
        <f>SUM(E8:E15)</f>
        <v>792828.05599999998</v>
      </c>
    </row>
    <row r="17" spans="1:5" ht="30" customHeight="1" x14ac:dyDescent="0.25">
      <c r="A17" s="8" t="s">
        <v>49</v>
      </c>
      <c r="B17" s="22">
        <v>124</v>
      </c>
      <c r="C17" s="3">
        <f>B17*6</f>
        <v>744</v>
      </c>
      <c r="D17" s="4">
        <v>170</v>
      </c>
      <c r="E17" s="7">
        <f>C17*D17</f>
        <v>126480</v>
      </c>
    </row>
    <row r="18" spans="1:5" ht="29.25" customHeight="1" x14ac:dyDescent="0.25">
      <c r="A18" s="9" t="s">
        <v>48</v>
      </c>
      <c r="B18" s="22">
        <v>41</v>
      </c>
      <c r="C18" s="3">
        <f>B18*6</f>
        <v>246</v>
      </c>
      <c r="D18" s="4">
        <v>213</v>
      </c>
      <c r="E18" s="7">
        <f>C18*D18</f>
        <v>52398</v>
      </c>
    </row>
    <row r="19" spans="1:5" ht="30" customHeight="1" x14ac:dyDescent="0.25">
      <c r="A19" s="9" t="s">
        <v>47</v>
      </c>
      <c r="B19" s="22">
        <v>40</v>
      </c>
      <c r="C19" s="3">
        <f>B19*6</f>
        <v>240</v>
      </c>
      <c r="D19" s="4">
        <v>230</v>
      </c>
      <c r="E19" s="7">
        <f>C19*D19</f>
        <v>55200</v>
      </c>
    </row>
    <row r="20" spans="1:5" ht="30" customHeight="1" x14ac:dyDescent="0.25">
      <c r="A20" s="36" t="s">
        <v>13</v>
      </c>
      <c r="B20" s="36"/>
      <c r="C20" s="3">
        <f>SUM(C16:C19)</f>
        <v>6234.2</v>
      </c>
      <c r="D20" s="4">
        <f>E20/C20</f>
        <v>164.72138462032018</v>
      </c>
      <c r="E20" s="7">
        <f>SUM(E16:E19)</f>
        <v>1026906.056</v>
      </c>
    </row>
    <row r="21" spans="1:5" x14ac:dyDescent="0.25">
      <c r="A21" s="36" t="s">
        <v>18</v>
      </c>
      <c r="B21" s="36"/>
      <c r="C21" s="3">
        <v>20</v>
      </c>
      <c r="D21" s="4">
        <v>213</v>
      </c>
      <c r="E21" s="7">
        <f>C21*D21</f>
        <v>4260</v>
      </c>
    </row>
    <row r="22" spans="1:5" ht="29.25" customHeight="1" x14ac:dyDescent="0.25">
      <c r="A22" s="36" t="s">
        <v>14</v>
      </c>
      <c r="B22" s="36"/>
      <c r="C22" s="3">
        <f>C20-C21</f>
        <v>6214.2</v>
      </c>
      <c r="D22" s="4">
        <f>E22/C22</f>
        <v>164.56600302532908</v>
      </c>
      <c r="E22" s="7">
        <f>E20-E21</f>
        <v>1022646.056</v>
      </c>
    </row>
    <row r="23" spans="1:5" ht="30" x14ac:dyDescent="0.25">
      <c r="A23" s="9" t="s">
        <v>46</v>
      </c>
      <c r="B23" s="23">
        <v>124</v>
      </c>
      <c r="C23" s="3">
        <f>B23*6</f>
        <v>744</v>
      </c>
      <c r="D23" s="4">
        <v>170</v>
      </c>
      <c r="E23" s="7">
        <f>C23*D23</f>
        <v>126480</v>
      </c>
    </row>
    <row r="24" spans="1:5" ht="45" x14ac:dyDescent="0.25">
      <c r="A24" s="9" t="s">
        <v>45</v>
      </c>
      <c r="B24" s="23">
        <v>40</v>
      </c>
      <c r="C24" s="3">
        <f>B24*6</f>
        <v>240</v>
      </c>
      <c r="D24" s="4">
        <v>230</v>
      </c>
      <c r="E24" s="7">
        <f>C24*D24</f>
        <v>55200</v>
      </c>
    </row>
    <row r="25" spans="1:5" ht="30" x14ac:dyDescent="0.25">
      <c r="A25" s="9" t="s">
        <v>44</v>
      </c>
      <c r="B25" s="23">
        <v>20</v>
      </c>
      <c r="C25" s="3">
        <f>B25*6</f>
        <v>120</v>
      </c>
      <c r="D25" s="4">
        <v>213</v>
      </c>
      <c r="E25" s="7">
        <f>C25*D25</f>
        <v>25560</v>
      </c>
    </row>
    <row r="26" spans="1:5" x14ac:dyDescent="0.25">
      <c r="A26" s="31" t="s">
        <v>43</v>
      </c>
      <c r="B26" s="31"/>
      <c r="C26" s="3">
        <f>C22-C23-C24-C25</f>
        <v>5110.2</v>
      </c>
      <c r="D26" s="4">
        <f>E26/C26</f>
        <v>159.56441156901883</v>
      </c>
      <c r="E26" s="7">
        <f>E22-E23-E24-E25</f>
        <v>815406.05599999998</v>
      </c>
    </row>
    <row r="27" spans="1:5" x14ac:dyDescent="0.25">
      <c r="A27" s="35" t="s">
        <v>12</v>
      </c>
      <c r="B27" s="35"/>
      <c r="C27" s="35"/>
      <c r="D27" s="35"/>
      <c r="E27" s="35"/>
    </row>
    <row r="29" spans="1:5" ht="30" x14ac:dyDescent="0.25">
      <c r="A29" s="10" t="s">
        <v>15</v>
      </c>
      <c r="B29" s="10" t="s">
        <v>16</v>
      </c>
      <c r="C29" s="10" t="s">
        <v>17</v>
      </c>
    </row>
    <row r="30" spans="1:5" x14ac:dyDescent="0.25">
      <c r="A30" s="24">
        <v>4000</v>
      </c>
      <c r="B30" s="24">
        <v>157</v>
      </c>
      <c r="C30" s="24">
        <v>165</v>
      </c>
    </row>
    <row r="31" spans="1:5" x14ac:dyDescent="0.25">
      <c r="A31" s="24">
        <v>5400</v>
      </c>
      <c r="B31" s="24">
        <v>157</v>
      </c>
      <c r="C31" s="24">
        <v>165</v>
      </c>
    </row>
    <row r="32" spans="1:5" x14ac:dyDescent="0.25">
      <c r="A32" s="24">
        <v>6315</v>
      </c>
      <c r="B32" s="24">
        <v>161.69999999999999</v>
      </c>
      <c r="C32" s="24">
        <v>165</v>
      </c>
    </row>
    <row r="33" spans="1:3" x14ac:dyDescent="0.25">
      <c r="A33" s="24">
        <v>6356</v>
      </c>
      <c r="B33" s="24">
        <v>161.69999999999999</v>
      </c>
      <c r="C33" s="24">
        <v>165</v>
      </c>
    </row>
  </sheetData>
  <sheetProtection algorithmName="SHA-512" hashValue="LBLq+QfI97mJhQWpAoFqjFlxS8gWBs+BpO9rwMJ6zsQbHAXULbeXUNZ3vMZcmWEDf22Ol9TNOrGHA6nfv6wCmw==" saltValue="M+bd3yWqlvOS4rPOsPp/OA==" spinCount="100000" sheet="1" objects="1" scenarios="1"/>
  <mergeCells count="18">
    <mergeCell ref="A11:B11"/>
    <mergeCell ref="A12:B12"/>
    <mergeCell ref="A21:B21"/>
    <mergeCell ref="A22:B22"/>
    <mergeCell ref="A26:B26"/>
    <mergeCell ref="A27:E27"/>
    <mergeCell ref="A13:B13"/>
    <mergeCell ref="A14:B14"/>
    <mergeCell ref="A15:B15"/>
    <mergeCell ref="A16:B16"/>
    <mergeCell ref="A20:B20"/>
    <mergeCell ref="A10:B10"/>
    <mergeCell ref="C1:E1"/>
    <mergeCell ref="C2:E2"/>
    <mergeCell ref="A3:E3"/>
    <mergeCell ref="A7:B7"/>
    <mergeCell ref="A8:B8"/>
    <mergeCell ref="A9:B9"/>
  </mergeCells>
  <pageMargins left="0.7" right="0.7" top="0.75" bottom="0.75" header="0.3" footer="0.3"/>
  <pageSetup scale="81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3"/>
  <sheetViews>
    <sheetView workbookViewId="0">
      <selection activeCell="C1" sqref="C1:C5"/>
    </sheetView>
  </sheetViews>
  <sheetFormatPr defaultRowHeight="15" x14ac:dyDescent="0.25"/>
  <cols>
    <col min="4" max="5" width="9.140625" customWidth="1"/>
    <col min="6" max="6" width="9.5703125" bestFit="1" customWidth="1"/>
    <col min="7" max="7" width="1.7109375" customWidth="1"/>
    <col min="9" max="10" width="9.140625" customWidth="1"/>
    <col min="13" max="13" width="9.5703125" bestFit="1" customWidth="1"/>
    <col min="14" max="15" width="9.140625" customWidth="1"/>
  </cols>
  <sheetData>
    <row r="1" spans="1:10" x14ac:dyDescent="0.25">
      <c r="A1" s="39" t="s">
        <v>28</v>
      </c>
      <c r="B1" s="39"/>
      <c r="C1" s="26">
        <v>18</v>
      </c>
    </row>
    <row r="2" spans="1:10" x14ac:dyDescent="0.25">
      <c r="A2" s="39" t="s">
        <v>29</v>
      </c>
      <c r="B2" s="39"/>
      <c r="C2" s="26">
        <v>133.33000000000001</v>
      </c>
    </row>
    <row r="3" spans="1:10" x14ac:dyDescent="0.25">
      <c r="A3" s="39" t="s">
        <v>30</v>
      </c>
      <c r="B3" s="39"/>
      <c r="C3" s="26">
        <v>5.31</v>
      </c>
    </row>
    <row r="4" spans="1:10" x14ac:dyDescent="0.25">
      <c r="A4" s="39" t="s">
        <v>34</v>
      </c>
      <c r="B4" s="39"/>
      <c r="C4" s="28" t="s">
        <v>35</v>
      </c>
    </row>
    <row r="5" spans="1:10" x14ac:dyDescent="0.25">
      <c r="A5" s="39" t="s">
        <v>36</v>
      </c>
      <c r="B5" s="39"/>
      <c r="C5" s="26">
        <v>945</v>
      </c>
    </row>
    <row r="6" spans="1:10" x14ac:dyDescent="0.25">
      <c r="C6" t="s">
        <v>42</v>
      </c>
    </row>
    <row r="7" spans="1:10" x14ac:dyDescent="0.25">
      <c r="A7" t="s">
        <v>19</v>
      </c>
      <c r="B7" t="s">
        <v>31</v>
      </c>
      <c r="C7" t="s">
        <v>32</v>
      </c>
      <c r="D7" t="s">
        <v>33</v>
      </c>
    </row>
    <row r="8" spans="1:10" x14ac:dyDescent="0.25">
      <c r="A8">
        <f>IF(C4="West", 10000, 11000)</f>
        <v>10000</v>
      </c>
      <c r="C8" s="26">
        <v>-32</v>
      </c>
    </row>
    <row r="9" spans="1:10" x14ac:dyDescent="0.25">
      <c r="A9">
        <f>A8+2000</f>
        <v>12000</v>
      </c>
      <c r="C9" s="26">
        <v>-36</v>
      </c>
    </row>
    <row r="10" spans="1:10" x14ac:dyDescent="0.25">
      <c r="A10">
        <f t="shared" ref="A10:A15" si="0">A9+2000</f>
        <v>14000</v>
      </c>
      <c r="C10" s="26">
        <v>-39</v>
      </c>
    </row>
    <row r="11" spans="1:10" x14ac:dyDescent="0.25">
      <c r="A11">
        <f t="shared" si="0"/>
        <v>16000</v>
      </c>
      <c r="C11" s="26">
        <v>-42</v>
      </c>
    </row>
    <row r="12" spans="1:10" x14ac:dyDescent="0.25">
      <c r="A12">
        <f t="shared" si="0"/>
        <v>18000</v>
      </c>
      <c r="C12" s="26">
        <v>-46</v>
      </c>
    </row>
    <row r="13" spans="1:10" x14ac:dyDescent="0.25">
      <c r="A13">
        <f t="shared" si="0"/>
        <v>20000</v>
      </c>
      <c r="C13" s="26">
        <v>-49</v>
      </c>
      <c r="H13" t="s">
        <v>27</v>
      </c>
    </row>
    <row r="14" spans="1:10" x14ac:dyDescent="0.25">
      <c r="A14">
        <f t="shared" si="0"/>
        <v>22000</v>
      </c>
      <c r="C14" s="26">
        <v>-51</v>
      </c>
      <c r="J14" t="s">
        <v>27</v>
      </c>
    </row>
    <row r="15" spans="1:10" x14ac:dyDescent="0.25">
      <c r="A15">
        <f t="shared" si="0"/>
        <v>24000</v>
      </c>
      <c r="C15" s="26">
        <v>-54</v>
      </c>
    </row>
    <row r="17" spans="1:27" x14ac:dyDescent="0.25">
      <c r="A17" s="39" t="s">
        <v>59</v>
      </c>
      <c r="B17" s="39"/>
      <c r="C17" s="39"/>
      <c r="D17" s="39"/>
      <c r="E17" s="39"/>
      <c r="F17" s="39"/>
      <c r="H17" s="39" t="s">
        <v>60</v>
      </c>
      <c r="I17" s="39"/>
      <c r="J17" s="39"/>
      <c r="K17" s="39"/>
      <c r="L17" s="39"/>
      <c r="M17" s="39"/>
      <c r="O17" s="39"/>
      <c r="P17" s="39"/>
      <c r="Q17" s="39"/>
      <c r="R17" s="39"/>
      <c r="S17" s="39"/>
      <c r="T17" s="39"/>
      <c r="V17" s="39"/>
      <c r="W17" s="39"/>
      <c r="X17" s="39"/>
      <c r="Y17" s="39"/>
      <c r="Z17" s="39"/>
      <c r="AA17" s="39"/>
    </row>
    <row r="18" spans="1:27" x14ac:dyDescent="0.25">
      <c r="A18" s="12" t="s">
        <v>19</v>
      </c>
      <c r="B18" s="12" t="s">
        <v>40</v>
      </c>
      <c r="C18" s="12" t="s">
        <v>37</v>
      </c>
      <c r="D18" s="12" t="s">
        <v>41</v>
      </c>
      <c r="E18" s="12" t="s">
        <v>38</v>
      </c>
      <c r="F18" s="12" t="s">
        <v>39</v>
      </c>
      <c r="H18" s="12" t="s">
        <v>19</v>
      </c>
      <c r="I18" s="12" t="s">
        <v>40</v>
      </c>
      <c r="J18" s="12" t="s">
        <v>37</v>
      </c>
      <c r="K18" s="12" t="s">
        <v>41</v>
      </c>
      <c r="L18" s="12" t="s">
        <v>38</v>
      </c>
      <c r="M18" s="12" t="s">
        <v>39</v>
      </c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</row>
    <row r="19" spans="1:27" x14ac:dyDescent="0.25">
      <c r="A19">
        <f t="shared" ref="A19:A25" si="1">$A8</f>
        <v>10000</v>
      </c>
      <c r="B19" s="11">
        <f>VLOOKUP(A19,'36 &amp; 2300 RPM 81%'!$A$3:$E$18,5)</f>
        <v>226</v>
      </c>
      <c r="C19" s="13">
        <f>$C$5/(VLOOKUP(A19,'36 &amp; 2300 RPM 81%'!$A$3:$E$18,5)+$C8)</f>
        <v>4.8711340206185563</v>
      </c>
      <c r="D19" s="5">
        <f>VLOOKUP(A19,'36 &amp; 2300 RPM 81%'!$A$3:$E$18,4)</f>
        <v>56</v>
      </c>
      <c r="E19" s="5">
        <f>VLOOKUP(A19,'36 &amp; 2300 RPM 81%'!$A$3:$E$18,4)*C19</f>
        <v>272.78350515463916</v>
      </c>
      <c r="F19" s="14">
        <f>C19*($C$1+$C$2)+E19*$C$3</f>
        <v>2185.6291237113401</v>
      </c>
      <c r="H19">
        <f t="shared" ref="H19:H25" si="2">$A8</f>
        <v>10000</v>
      </c>
      <c r="I19" s="11">
        <f>VLOOKUP(H19,'33 &amp; 2300 RPM 73%'!$A$3:$E$18,5)</f>
        <v>216</v>
      </c>
      <c r="J19" s="13">
        <f>$C$5/(VLOOKUP(H19,'33 &amp; 2300 RPM 73%'!$A$3:$E$18,5)+$C8)</f>
        <v>5.1358695652173916</v>
      </c>
      <c r="K19" s="5">
        <f>VLOOKUP(H19,'33 &amp; 2300 RPM 73%'!$A$3:$E$18,4)</f>
        <v>46</v>
      </c>
      <c r="L19" s="5">
        <f>VLOOKUP(H19,'33 &amp; 2300 RPM 73%'!$A$3:$E$18,4)*J19</f>
        <v>236.25</v>
      </c>
      <c r="M19" s="14">
        <f>J19*($C$1+$C$2)+L19*$C$3</f>
        <v>2031.6986413043478</v>
      </c>
      <c r="Q19" s="13"/>
      <c r="R19" s="13"/>
      <c r="S19" s="5"/>
      <c r="T19" s="15"/>
      <c r="X19" s="13"/>
      <c r="Y19" s="13"/>
      <c r="Z19" s="5"/>
      <c r="AA19" s="15"/>
    </row>
    <row r="20" spans="1:27" x14ac:dyDescent="0.25">
      <c r="A20">
        <f t="shared" si="1"/>
        <v>12000</v>
      </c>
      <c r="B20" s="11">
        <f>VLOOKUP(A20,'36 &amp; 2300 RPM 81%'!$A$3:$E$18,5)</f>
        <v>230</v>
      </c>
      <c r="C20" s="13">
        <f>$C$5/(VLOOKUP(A20,'36 &amp; 2300 RPM 81%'!$A$3:$E$18,5)+$C9)</f>
        <v>4.8711340206185563</v>
      </c>
      <c r="D20" s="5">
        <f>VLOOKUP(A20,'36 &amp; 2300 RPM 81%'!$A$3:$E$18,4)</f>
        <v>56</v>
      </c>
      <c r="E20" s="5">
        <f>VLOOKUP(A20,'36 &amp; 2300 RPM 81%'!$A$3:$E$18,4)*C20</f>
        <v>272.78350515463916</v>
      </c>
      <c r="F20" s="14">
        <f t="shared" ref="F20:F26" si="3">C20*($C$1+$C$2)+E20*$C$3</f>
        <v>2185.6291237113401</v>
      </c>
      <c r="H20">
        <f t="shared" si="2"/>
        <v>12000</v>
      </c>
      <c r="I20" s="11">
        <f>VLOOKUP(H20,'33 &amp; 2300 RPM 73%'!$A$3:$E$18,5)</f>
        <v>219</v>
      </c>
      <c r="J20" s="13">
        <f>$C$5/(VLOOKUP(H20,'33 &amp; 2300 RPM 73%'!$A$3:$E$18,5)+$C9)</f>
        <v>5.1639344262295079</v>
      </c>
      <c r="K20" s="5">
        <f>VLOOKUP(H20,'33 &amp; 2300 RPM 73%'!$A$3:$E$18,4)</f>
        <v>46</v>
      </c>
      <c r="L20" s="5">
        <f>VLOOKUP(H20,'33 &amp; 2300 RPM 73%'!$A$3:$E$18,4)*J20</f>
        <v>237.54098360655738</v>
      </c>
      <c r="M20" s="14">
        <f t="shared" ref="M20:M26" si="4">J20*($C$1+$C$2)+L20*$C$3</f>
        <v>2042.8008196721312</v>
      </c>
      <c r="Q20" s="13"/>
      <c r="R20" s="13"/>
      <c r="S20" s="5"/>
      <c r="T20" s="15"/>
      <c r="X20" s="13"/>
      <c r="Y20" s="13"/>
      <c r="Z20" s="5"/>
      <c r="AA20" s="15"/>
    </row>
    <row r="21" spans="1:27" x14ac:dyDescent="0.25">
      <c r="A21">
        <f t="shared" si="1"/>
        <v>14000</v>
      </c>
      <c r="B21" s="11">
        <f>VLOOKUP(A21,'36 &amp; 2300 RPM 81%'!$A$3:$E$18,5)</f>
        <v>236</v>
      </c>
      <c r="C21" s="13">
        <f>$C$5/(VLOOKUP(A21,'36 &amp; 2300 RPM 81%'!$A$3:$E$18,5)+$C10)</f>
        <v>4.7969543147208125</v>
      </c>
      <c r="D21" s="5">
        <f>VLOOKUP(A21,'36 &amp; 2300 RPM 81%'!$A$3:$E$18,4)</f>
        <v>56</v>
      </c>
      <c r="E21" s="5">
        <f>VLOOKUP(A21,'36 &amp; 2300 RPM 81%'!$A$3:$E$18,4)*C21</f>
        <v>268.62944162436548</v>
      </c>
      <c r="F21" s="14">
        <f t="shared" si="3"/>
        <v>2152.3454314720811</v>
      </c>
      <c r="H21">
        <f t="shared" si="2"/>
        <v>14000</v>
      </c>
      <c r="I21" s="11">
        <f>VLOOKUP(H21,'33 &amp; 2300 RPM 73%'!$A$3:$E$18,5)</f>
        <v>222</v>
      </c>
      <c r="J21" s="13">
        <f>$C$5/(VLOOKUP(H21,'33 &amp; 2300 RPM 73%'!$A$3:$E$18,5)+$C10)</f>
        <v>5.1639344262295079</v>
      </c>
      <c r="K21" s="5">
        <f>VLOOKUP(H21,'33 &amp; 2300 RPM 73%'!$A$3:$E$18,4)</f>
        <v>46</v>
      </c>
      <c r="L21" s="5">
        <f>VLOOKUP(H21,'33 &amp; 2300 RPM 73%'!$A$3:$E$18,4)*J21</f>
        <v>237.54098360655738</v>
      </c>
      <c r="M21" s="14">
        <f t="shared" si="4"/>
        <v>2042.8008196721312</v>
      </c>
      <c r="Q21" s="13"/>
      <c r="R21" s="13"/>
      <c r="S21" s="5"/>
      <c r="T21" s="15"/>
      <c r="X21" s="13"/>
      <c r="Y21" s="13"/>
      <c r="Z21" s="5"/>
      <c r="AA21" s="15"/>
    </row>
    <row r="22" spans="1:27" x14ac:dyDescent="0.25">
      <c r="A22">
        <f t="shared" si="1"/>
        <v>16000</v>
      </c>
      <c r="B22" s="11">
        <f>VLOOKUP(A22,'36 &amp; 2300 RPM 81%'!$A$3:$E$18,5)</f>
        <v>240</v>
      </c>
      <c r="C22" s="13">
        <f>$C$5/(VLOOKUP(A22,'36 &amp; 2300 RPM 81%'!$A$3:$E$18,5)+$C11)</f>
        <v>4.7727272727272725</v>
      </c>
      <c r="D22" s="5">
        <f>VLOOKUP(A22,'36 &amp; 2300 RPM 81%'!$A$3:$E$18,4)</f>
        <v>56</v>
      </c>
      <c r="E22" s="5">
        <f>VLOOKUP(A22,'36 &amp; 2300 RPM 81%'!$A$3:$E$18,4)*C22</f>
        <v>267.27272727272725</v>
      </c>
      <c r="F22" s="14">
        <f t="shared" si="3"/>
        <v>2141.4749999999999</v>
      </c>
      <c r="H22">
        <f t="shared" si="2"/>
        <v>16000</v>
      </c>
      <c r="I22" s="11">
        <f>VLOOKUP(H22,'33 &amp; 2300 RPM 73%'!$A$3:$E$18,5)</f>
        <v>226</v>
      </c>
      <c r="J22" s="13">
        <f>$C$5/(VLOOKUP(H22,'33 &amp; 2300 RPM 73%'!$A$3:$E$18,5)+$C11)</f>
        <v>5.1358695652173916</v>
      </c>
      <c r="K22" s="5">
        <f>VLOOKUP(H22,'33 &amp; 2300 RPM 73%'!$A$3:$E$18,4)</f>
        <v>46</v>
      </c>
      <c r="L22" s="5">
        <f>VLOOKUP(H22,'33 &amp; 2300 RPM 73%'!$A$3:$E$18,4)*J22</f>
        <v>236.25</v>
      </c>
      <c r="M22" s="14">
        <f t="shared" si="4"/>
        <v>2031.6986413043478</v>
      </c>
      <c r="Q22" s="13"/>
      <c r="R22" s="13"/>
      <c r="S22" s="5"/>
      <c r="T22" s="15"/>
      <c r="X22" s="13"/>
      <c r="Y22" s="13"/>
      <c r="Z22" s="5"/>
      <c r="AA22" s="15"/>
    </row>
    <row r="23" spans="1:27" x14ac:dyDescent="0.25">
      <c r="A23">
        <f t="shared" si="1"/>
        <v>18000</v>
      </c>
      <c r="B23" s="11">
        <f>VLOOKUP(A23,'36 &amp; 2300 RPM 81%'!$A$3:$E$18,5)</f>
        <v>244</v>
      </c>
      <c r="C23" s="13">
        <f>$C$5/(VLOOKUP(A23,'36 &amp; 2300 RPM 81%'!$A$3:$E$18,5)+$C12)</f>
        <v>4.7727272727272725</v>
      </c>
      <c r="D23" s="5">
        <f>VLOOKUP(A23,'36 &amp; 2300 RPM 81%'!$A$3:$E$18,4)</f>
        <v>56</v>
      </c>
      <c r="E23" s="5">
        <f>VLOOKUP(A23,'36 &amp; 2300 RPM 81%'!$A$3:$E$18,4)*C23</f>
        <v>267.27272727272725</v>
      </c>
      <c r="F23" s="14">
        <f t="shared" si="3"/>
        <v>2141.4749999999999</v>
      </c>
      <c r="H23">
        <f t="shared" si="2"/>
        <v>18000</v>
      </c>
      <c r="I23" s="11">
        <f>VLOOKUP(H23,'33 &amp; 2300 RPM 73%'!$A$3:$E$18,5)</f>
        <v>230</v>
      </c>
      <c r="J23" s="13">
        <f>$C$5/(VLOOKUP(H23,'33 &amp; 2300 RPM 73%'!$A$3:$E$18,5)+$C12)</f>
        <v>5.1358695652173916</v>
      </c>
      <c r="K23" s="5">
        <f>VLOOKUP(H23,'33 &amp; 2300 RPM 73%'!$A$3:$E$18,4)</f>
        <v>46</v>
      </c>
      <c r="L23" s="5">
        <f>VLOOKUP(H23,'33 &amp; 2300 RPM 73%'!$A$3:$E$18,4)*J23</f>
        <v>236.25</v>
      </c>
      <c r="M23" s="14">
        <f t="shared" si="4"/>
        <v>2031.6986413043478</v>
      </c>
      <c r="Q23" s="13"/>
      <c r="R23" s="13"/>
      <c r="S23" s="5"/>
      <c r="T23" s="15"/>
      <c r="X23" s="13"/>
      <c r="Y23" s="13"/>
      <c r="Z23" s="5"/>
      <c r="AA23" s="15"/>
    </row>
    <row r="24" spans="1:27" x14ac:dyDescent="0.25">
      <c r="A24">
        <f t="shared" si="1"/>
        <v>20000</v>
      </c>
      <c r="B24" s="11">
        <f>VLOOKUP(A24,'36 &amp; 2300 RPM 81%'!$A$3:$E$18,5)</f>
        <v>249</v>
      </c>
      <c r="C24" s="13">
        <f>$C$5/(VLOOKUP(A24,'36 &amp; 2300 RPM 81%'!$A$3:$E$18,5)+$C13)</f>
        <v>4.7249999999999996</v>
      </c>
      <c r="D24" s="5">
        <f>VLOOKUP(A24,'36 &amp; 2300 RPM 81%'!$A$3:$E$18,4)</f>
        <v>56</v>
      </c>
      <c r="E24" s="5">
        <f>VLOOKUP(A24,'36 &amp; 2300 RPM 81%'!$A$3:$E$18,4)*C24</f>
        <v>264.59999999999997</v>
      </c>
      <c r="F24" s="14">
        <f t="shared" si="3"/>
        <v>2120.0602499999995</v>
      </c>
      <c r="H24">
        <f t="shared" si="2"/>
        <v>20000</v>
      </c>
      <c r="I24" s="11">
        <f>VLOOKUP(H24,'33 &amp; 2300 RPM 73%'!$A$3:$E$18,5)</f>
        <v>235</v>
      </c>
      <c r="J24" s="13">
        <f>$C$5/(VLOOKUP(H24,'33 &amp; 2300 RPM 73%'!$A$3:$E$18,5)+$C13)</f>
        <v>5.080645161290323</v>
      </c>
      <c r="K24" s="5">
        <f>VLOOKUP(H24,'33 &amp; 2300 RPM 73%'!$A$3:$E$18,4)</f>
        <v>46</v>
      </c>
      <c r="L24" s="5">
        <f>VLOOKUP(H24,'33 &amp; 2300 RPM 73%'!$A$3:$E$18,4)*J24</f>
        <v>233.70967741935485</v>
      </c>
      <c r="M24" s="14">
        <f t="shared" si="4"/>
        <v>2009.8524193548387</v>
      </c>
      <c r="Q24" s="13"/>
      <c r="R24" s="13"/>
      <c r="S24" s="5"/>
      <c r="T24" s="15"/>
      <c r="X24" s="13"/>
      <c r="Y24" s="13"/>
      <c r="Z24" s="5"/>
      <c r="AA24" s="15"/>
    </row>
    <row r="25" spans="1:27" x14ac:dyDescent="0.25">
      <c r="A25">
        <f t="shared" si="1"/>
        <v>22000</v>
      </c>
      <c r="B25" s="11">
        <f>VLOOKUP(A25,'36 &amp; 2300 RPM 81%'!$A$3:$E$18,5)</f>
        <v>254</v>
      </c>
      <c r="C25" s="13">
        <f>$C$5/(VLOOKUP(A25,'36 &amp; 2300 RPM 81%'!$A$3:$E$18,5)+$C14)</f>
        <v>4.6551724137931032</v>
      </c>
      <c r="D25" s="5">
        <f>VLOOKUP(A25,'36 &amp; 2300 RPM 81%'!$A$3:$E$18,4)</f>
        <v>56</v>
      </c>
      <c r="E25" s="5">
        <f>VLOOKUP(A25,'36 &amp; 2300 RPM 81%'!$A$3:$E$18,4)*C25</f>
        <v>260.68965517241378</v>
      </c>
      <c r="F25" s="14">
        <f t="shared" si="3"/>
        <v>2088.7293103448274</v>
      </c>
      <c r="H25">
        <f t="shared" si="2"/>
        <v>22000</v>
      </c>
      <c r="I25" s="11">
        <f>VLOOKUP(H25,'33 &amp; 2300 RPM 73%'!$A$3:$E$18,5)</f>
        <v>240</v>
      </c>
      <c r="J25" s="13">
        <f>$C$5/(VLOOKUP(H25,'33 &amp; 2300 RPM 73%'!$A$3:$E$18,5)+$C14)</f>
        <v>5</v>
      </c>
      <c r="K25" s="5">
        <f>VLOOKUP(H25,'33 &amp; 2300 RPM 73%'!$A$3:$E$18,4)</f>
        <v>46</v>
      </c>
      <c r="L25" s="5">
        <f>VLOOKUP(H25,'33 &amp; 2300 RPM 73%'!$A$3:$E$18,4)*J25</f>
        <v>230</v>
      </c>
      <c r="M25" s="14">
        <f t="shared" si="4"/>
        <v>1977.95</v>
      </c>
      <c r="Q25" s="13"/>
      <c r="R25" s="13"/>
      <c r="S25" s="5"/>
      <c r="T25" s="15"/>
      <c r="X25" s="13"/>
      <c r="Y25" s="13"/>
      <c r="Z25" s="5"/>
      <c r="AA25" s="15"/>
    </row>
    <row r="26" spans="1:27" x14ac:dyDescent="0.25">
      <c r="A26">
        <f>A15</f>
        <v>24000</v>
      </c>
      <c r="B26" s="11">
        <f>VLOOKUP(A26,'36 &amp; 2300 RPM 81%'!$A$3:$E$18,5)</f>
        <v>259</v>
      </c>
      <c r="C26" s="13">
        <f>$C$5/(VLOOKUP(A26,'36 &amp; 2300 RPM 81%'!$A$3:$E$18,5)+$C15)</f>
        <v>4.6097560975609753</v>
      </c>
      <c r="D26" s="5">
        <f>VLOOKUP(A26,'36 &amp; 2300 RPM 81%'!$A$3:$E$18,4)</f>
        <v>56</v>
      </c>
      <c r="E26" s="5">
        <f>VLOOKUP(A26,'36 &amp; 2300 RPM 81%'!$A$3:$E$18,4)*C26</f>
        <v>258.14634146341461</v>
      </c>
      <c r="F26" s="14">
        <f t="shared" si="3"/>
        <v>2068.3514634146341</v>
      </c>
      <c r="H26">
        <f>A15</f>
        <v>24000</v>
      </c>
      <c r="I26" s="11">
        <f>VLOOKUP(H26,'33 &amp; 2300 RPM 73%'!$A$3:$E$18,5)</f>
        <v>244</v>
      </c>
      <c r="J26" s="13">
        <f>$C$5/(VLOOKUP(H26,'33 &amp; 2300 RPM 73%'!$A$3:$E$18,5)+$C15)</f>
        <v>4.9736842105263159</v>
      </c>
      <c r="K26" s="5">
        <f>VLOOKUP(H26,'33 &amp; 2300 RPM 73%'!$A$3:$E$18,4)</f>
        <v>46</v>
      </c>
      <c r="L26" s="5">
        <f>VLOOKUP(H26,'33 &amp; 2300 RPM 73%'!$A$3:$E$18,4)*J26</f>
        <v>228.78947368421052</v>
      </c>
      <c r="M26" s="14">
        <f t="shared" si="4"/>
        <v>1967.539736842105</v>
      </c>
      <c r="Q26" s="13"/>
      <c r="R26" s="13"/>
      <c r="S26" s="5"/>
      <c r="T26" s="15"/>
      <c r="X26" s="13"/>
      <c r="Y26" s="13"/>
      <c r="Z26" s="5"/>
      <c r="AA26" s="15"/>
    </row>
    <row r="27" spans="1:27" x14ac:dyDescent="0.25">
      <c r="B27" s="11"/>
      <c r="C27" s="13"/>
      <c r="D27" s="5"/>
      <c r="E27" s="5"/>
      <c r="F27" s="14"/>
      <c r="I27" s="11"/>
      <c r="J27" s="13"/>
      <c r="K27" s="5"/>
      <c r="L27" s="5"/>
      <c r="M27" s="15"/>
      <c r="Q27" s="13"/>
      <c r="R27" s="13"/>
      <c r="S27" s="5"/>
      <c r="T27" s="15"/>
      <c r="X27" s="13"/>
      <c r="Y27" s="13"/>
      <c r="Z27" s="5"/>
      <c r="AA27" s="15"/>
    </row>
    <row r="28" spans="1:27" x14ac:dyDescent="0.25">
      <c r="A28" s="19">
        <f>IF(_xlfn.RANK.EQ($F19,$F19:$F26,1)=1,A19,IF(_xlfn.RANK.EQ($F20,$F19:$F26,1)=1,A20,IF(_xlfn.RANK.EQ($F21,$F19:$F26,1)=1,A21,IF(_xlfn.RANK.EQ($F22,$F19:$F26,1)=1,A22,IF(_xlfn.RANK.EQ($F23,$F19:$F26,1)=1,A23,IF(_xlfn.RANK.EQ($F24,$F19:$F26,1)=1,A24,IF(_xlfn.RANK.EQ($F25,$F19:$F26,1)=1,A25,A26)))))))</f>
        <v>24000</v>
      </c>
      <c r="B28" s="19">
        <f>IF(_xlfn.RANK.EQ($F19,$F19:$F26,1)=1,B19,IF(_xlfn.RANK.EQ($F20,$F19:$F26,1)=1,B20,IF(_xlfn.RANK.EQ($F21,$F19:$F26,1)=1,B21,IF(_xlfn.RANK.EQ($F22,$F19:$F26,1)=1,B22,IF(_xlfn.RANK.EQ($F23,$F19:$F26,1)=1,B23,IF(_xlfn.RANK.EQ($F24,$F19:$F26,1)=1,B24,IF(_xlfn.RANK.EQ($F25,$F19:$F26,1)=1,B25,B26)))))))</f>
        <v>259</v>
      </c>
      <c r="C28" s="16">
        <f t="shared" ref="C28:F28" si="5">IF(_xlfn.RANK.EQ($F19,$F19:$F26,1)=1,C19,IF(_xlfn.RANK.EQ($F20,$F19:$F26,1)=1,C20,IF(_xlfn.RANK.EQ($F21,$F19:$F26,1)=1,C21,IF(_xlfn.RANK.EQ($F22,$F19:$F26,1)=1,C22,IF(_xlfn.RANK.EQ($F23,$F19:$F26,1)=1,C23,IF(_xlfn.RANK.EQ($F24,$F19:$F26,1)=1,C24,IF(_xlfn.RANK.EQ($F25,$F19:$F26,1)=1,C25,C26)))))))</f>
        <v>4.6097560975609753</v>
      </c>
      <c r="D28" s="18">
        <f t="shared" si="5"/>
        <v>56</v>
      </c>
      <c r="E28" s="18">
        <f t="shared" si="5"/>
        <v>258.14634146341461</v>
      </c>
      <c r="F28" s="17">
        <f t="shared" si="5"/>
        <v>2068.3514634146341</v>
      </c>
      <c r="H28" s="18">
        <f t="shared" ref="H28:K28" si="6">IF(_xlfn.RANK.EQ($M19,$M19:$M26,1)=1,H19,IF(_xlfn.RANK.EQ($M20,$M19:$M26,1)=1,H20,IF(_xlfn.RANK.EQ($M21,$M19:$M26,1)=1,H21,IF(_xlfn.RANK.EQ($M22,$M19:$M26,1)=1,H22,IF(_xlfn.RANK.EQ($M23,$M19:$M26,1)=1,H23,IF(_xlfn.RANK.EQ($M24,$M19:$M26,1)=1,H24,IF(_xlfn.RANK.EQ($M25,$M19:$M26,1)=1,H25,H26)))))))</f>
        <v>24000</v>
      </c>
      <c r="I28" s="19">
        <f t="shared" si="6"/>
        <v>244</v>
      </c>
      <c r="J28" s="16">
        <f t="shared" si="6"/>
        <v>4.9736842105263159</v>
      </c>
      <c r="K28" s="18">
        <f t="shared" si="6"/>
        <v>46</v>
      </c>
      <c r="L28" s="18">
        <f>IF(_xlfn.RANK.EQ($M19,$M19:$M26,1)=1,L19,IF(_xlfn.RANK.EQ($M20,$M19:$M26,1)=1,L20,IF(_xlfn.RANK.EQ($M21,$M19:$M26,1)=1,L21,IF(_xlfn.RANK.EQ($M22,$M19:$M26,1)=1,L22,IF(_xlfn.RANK.EQ($M23,$M19:$M26,1)=1,L23,IF(_xlfn.RANK.EQ($M24,$M19:$M26,1)=1,L24,IF(_xlfn.RANK.EQ($M25,$M19:$M26,1)=1,L25,L26)))))))</f>
        <v>228.78947368421052</v>
      </c>
      <c r="M28" s="17">
        <f>IF(_xlfn.RANK.EQ($M19,$M19:$M26,1)=1,M19,IF(_xlfn.RANK.EQ($M20,$M19:$M26,1)=1,M20,IF(_xlfn.RANK.EQ($M21,$M19:$M26,1)=1,M21,IF(_xlfn.RANK.EQ($M22,$M19:$M26,1)=1,M22,IF(_xlfn.RANK.EQ($M23,$M19:$M26,1)=1,M23,IF(_xlfn.RANK.EQ($M24,$M19:$M26,1)=1,M24,IF(_xlfn.RANK.EQ($M25,$M19:$M26,1)=1,M25,M26)))))))</f>
        <v>1967.539736842105</v>
      </c>
      <c r="N28" t="s">
        <v>27</v>
      </c>
      <c r="Q28" s="13"/>
      <c r="R28" s="13"/>
      <c r="S28" s="5"/>
      <c r="T28" s="15"/>
      <c r="X28" s="13"/>
      <c r="Y28" s="13"/>
      <c r="Z28" s="5"/>
      <c r="AA28" s="15"/>
    </row>
    <row r="30" spans="1:27" x14ac:dyDescent="0.25">
      <c r="A30" s="39" t="s">
        <v>64</v>
      </c>
      <c r="B30" s="39"/>
      <c r="C30" s="39"/>
      <c r="D30" s="39"/>
      <c r="E30" s="39"/>
      <c r="F30" s="39"/>
      <c r="H30" s="39" t="s">
        <v>63</v>
      </c>
      <c r="I30" s="39"/>
      <c r="J30" s="39"/>
      <c r="K30" s="39"/>
      <c r="L30" s="39"/>
      <c r="M30" s="39"/>
    </row>
    <row r="31" spans="1:27" x14ac:dyDescent="0.25">
      <c r="A31" s="12" t="s">
        <v>19</v>
      </c>
      <c r="B31" s="12" t="s">
        <v>40</v>
      </c>
      <c r="C31" s="12" t="s">
        <v>37</v>
      </c>
      <c r="D31" s="12" t="s">
        <v>41</v>
      </c>
      <c r="E31" s="12" t="s">
        <v>38</v>
      </c>
      <c r="F31" s="12" t="s">
        <v>39</v>
      </c>
      <c r="H31" s="12" t="s">
        <v>19</v>
      </c>
      <c r="I31" s="12" t="s">
        <v>40</v>
      </c>
      <c r="J31" s="12" t="s">
        <v>37</v>
      </c>
      <c r="K31" s="12" t="s">
        <v>41</v>
      </c>
      <c r="L31" s="12" t="s">
        <v>38</v>
      </c>
      <c r="M31" s="12" t="s">
        <v>39</v>
      </c>
      <c r="N31" s="12" t="s">
        <v>62</v>
      </c>
    </row>
    <row r="32" spans="1:27" x14ac:dyDescent="0.25">
      <c r="A32">
        <f t="shared" ref="A32:A39" si="7">A8</f>
        <v>10000</v>
      </c>
      <c r="B32" s="11">
        <f>VLOOKUP(A32,'27 &amp; 2200 RPM 55%'!$A$3:$E$18,5)</f>
        <v>186</v>
      </c>
      <c r="C32" s="13">
        <f>$C$5/(VLOOKUP(A32,'27 &amp; 2200 RPM 55%'!$A$3:$E$18,5)+$C8)</f>
        <v>6.1363636363636367</v>
      </c>
      <c r="D32" s="5">
        <f>VLOOKUP(A32,'27 &amp; 2200 RPM 55%'!$A$3:$E$18,4)</f>
        <v>31</v>
      </c>
      <c r="E32" s="5">
        <f>VLOOKUP(A32,'27 &amp; 2200 RPM 55%'!$A$3:$E$18,4)*C32</f>
        <v>190.22727272727275</v>
      </c>
      <c r="F32" s="14">
        <f>C32*($C$1+$C$2)+E32*$C$3</f>
        <v>1938.7227272727273</v>
      </c>
      <c r="H32" s="1">
        <f t="shared" ref="H32:M32" si="8">A28</f>
        <v>24000</v>
      </c>
      <c r="I32" s="19">
        <f t="shared" si="8"/>
        <v>259</v>
      </c>
      <c r="J32" s="16">
        <f t="shared" si="8"/>
        <v>4.6097560975609753</v>
      </c>
      <c r="K32" s="1">
        <f t="shared" si="8"/>
        <v>56</v>
      </c>
      <c r="L32" s="16">
        <f t="shared" si="8"/>
        <v>258.14634146341461</v>
      </c>
      <c r="M32" s="17">
        <f t="shared" si="8"/>
        <v>2068.3514634146341</v>
      </c>
      <c r="N32" s="1" t="s">
        <v>59</v>
      </c>
    </row>
    <row r="33" spans="1:15" x14ac:dyDescent="0.25">
      <c r="A33">
        <f t="shared" si="7"/>
        <v>12000</v>
      </c>
      <c r="B33" s="11">
        <f>VLOOKUP(A33,'27 &amp; 2200 RPM 55%'!$A$3:$E$18,5)</f>
        <v>190</v>
      </c>
      <c r="C33" s="13">
        <f>$C$5/(VLOOKUP(A33,'27 &amp; 2200 RPM 55%'!$A$3:$E$18,5)+$C9)</f>
        <v>6.1363636363636367</v>
      </c>
      <c r="D33" s="5">
        <f>VLOOKUP(A33,'27 &amp; 2200 RPM 55%'!$A$3:$E$18,4)</f>
        <v>31</v>
      </c>
      <c r="E33" s="5">
        <f>VLOOKUP(A33,'27 &amp; 2200 RPM 55%'!$A$3:$E$18,4)*C33</f>
        <v>190.22727272727275</v>
      </c>
      <c r="F33" s="14">
        <f t="shared" ref="F33:F38" si="9">C33*($C$1+$C$2)+E33*$C$3</f>
        <v>1938.7227272727273</v>
      </c>
      <c r="H33" s="1">
        <f t="shared" ref="H33:M33" si="10">H28</f>
        <v>24000</v>
      </c>
      <c r="I33" s="19">
        <f t="shared" si="10"/>
        <v>244</v>
      </c>
      <c r="J33" s="16">
        <f t="shared" si="10"/>
        <v>4.9736842105263159</v>
      </c>
      <c r="K33" s="1">
        <f t="shared" si="10"/>
        <v>46</v>
      </c>
      <c r="L33" s="16">
        <f t="shared" si="10"/>
        <v>228.78947368421052</v>
      </c>
      <c r="M33" s="17">
        <f t="shared" si="10"/>
        <v>1967.539736842105</v>
      </c>
      <c r="N33" s="1" t="s">
        <v>60</v>
      </c>
    </row>
    <row r="34" spans="1:15" x14ac:dyDescent="0.25">
      <c r="A34">
        <f t="shared" si="7"/>
        <v>14000</v>
      </c>
      <c r="B34" s="11">
        <f>VLOOKUP(A34,'27 &amp; 2200 RPM 55%'!$A$3:$E$18,5)</f>
        <v>193</v>
      </c>
      <c r="C34" s="13">
        <f>$C$5/(VLOOKUP(A34,'27 &amp; 2200 RPM 55%'!$A$3:$E$18,5)+$C10)</f>
        <v>6.1363636363636367</v>
      </c>
      <c r="D34" s="5">
        <f>VLOOKUP(A34,'27 &amp; 2200 RPM 55%'!$A$3:$E$18,4)</f>
        <v>31</v>
      </c>
      <c r="E34" s="5">
        <f>VLOOKUP(A34,'27 &amp; 2200 RPM 55%'!$A$3:$E$18,4)*C34</f>
        <v>190.22727272727275</v>
      </c>
      <c r="F34" s="14">
        <f t="shared" si="9"/>
        <v>1938.7227272727273</v>
      </c>
      <c r="H34" s="1">
        <f>A41</f>
        <v>24000</v>
      </c>
      <c r="I34" s="1">
        <f t="shared" ref="I34:M34" si="11">B41</f>
        <v>210</v>
      </c>
      <c r="J34" s="16">
        <f t="shared" si="11"/>
        <v>6.0576923076923075</v>
      </c>
      <c r="K34" s="1">
        <f t="shared" si="11"/>
        <v>31</v>
      </c>
      <c r="L34" s="16">
        <f t="shared" si="11"/>
        <v>187.78846153846152</v>
      </c>
      <c r="M34" s="17">
        <f t="shared" si="11"/>
        <v>1913.8673076923073</v>
      </c>
      <c r="N34" s="1" t="s">
        <v>61</v>
      </c>
    </row>
    <row r="35" spans="1:15" x14ac:dyDescent="0.25">
      <c r="A35">
        <f t="shared" si="7"/>
        <v>16000</v>
      </c>
      <c r="B35" s="11">
        <f>VLOOKUP(A35,'27 &amp; 2200 RPM 55%'!$A$3:$E$18,5)</f>
        <v>197</v>
      </c>
      <c r="C35" s="13">
        <f>$C$5/(VLOOKUP(A35,'27 &amp; 2200 RPM 55%'!$A$3:$E$18,5)+$C11)</f>
        <v>6.096774193548387</v>
      </c>
      <c r="D35" s="5">
        <f>VLOOKUP(A35,'27 &amp; 2200 RPM 55%'!$A$3:$E$18,4)</f>
        <v>31</v>
      </c>
      <c r="E35" s="5">
        <f>VLOOKUP(A35,'27 &amp; 2200 RPM 55%'!$A$3:$E$18,4)*C35</f>
        <v>189</v>
      </c>
      <c r="F35" s="14">
        <f t="shared" si="9"/>
        <v>1926.2148387096775</v>
      </c>
      <c r="I35" s="11"/>
      <c r="J35" s="13"/>
      <c r="K35" s="13"/>
      <c r="L35" s="5"/>
      <c r="M35" s="15"/>
    </row>
    <row r="36" spans="1:15" x14ac:dyDescent="0.25">
      <c r="A36">
        <f t="shared" si="7"/>
        <v>18000</v>
      </c>
      <c r="B36" s="11">
        <f>VLOOKUP(A36,'27 &amp; 2200 RPM 55%'!$A$3:$E$18,5)</f>
        <v>200</v>
      </c>
      <c r="C36" s="13">
        <f>$C$5/(VLOOKUP(A36,'27 &amp; 2200 RPM 55%'!$A$3:$E$18,5)+$C12)</f>
        <v>6.1363636363636367</v>
      </c>
      <c r="D36" s="5">
        <f>VLOOKUP(A36,'27 &amp; 2200 RPM 55%'!$A$3:$E$18,4)</f>
        <v>31</v>
      </c>
      <c r="E36" s="5">
        <f>VLOOKUP(A36,'27 &amp; 2200 RPM 55%'!$A$3:$E$18,4)*C36</f>
        <v>190.22727272727275</v>
      </c>
      <c r="F36" s="14">
        <f t="shared" si="9"/>
        <v>1938.7227272727273</v>
      </c>
      <c r="I36" s="11"/>
      <c r="J36" s="13"/>
      <c r="K36" s="13"/>
      <c r="L36" s="5"/>
      <c r="M36" s="15"/>
    </row>
    <row r="37" spans="1:15" x14ac:dyDescent="0.25">
      <c r="A37">
        <f t="shared" si="7"/>
        <v>20000</v>
      </c>
      <c r="B37" s="11">
        <f>VLOOKUP(A37,'27 &amp; 2200 RPM 55%'!$A$3:$E$18,5)</f>
        <v>203</v>
      </c>
      <c r="C37" s="13">
        <f>$C$5/(VLOOKUP(A37,'27 &amp; 2200 RPM 55%'!$A$3:$E$18,5)+$C13)</f>
        <v>6.1363636363636367</v>
      </c>
      <c r="D37" s="5">
        <f>VLOOKUP(A37,'27 &amp; 2200 RPM 55%'!$A$3:$E$18,4)</f>
        <v>31</v>
      </c>
      <c r="E37" s="5">
        <f>VLOOKUP(A37,'27 &amp; 2200 RPM 55%'!$A$3:$E$18,4)*C37</f>
        <v>190.22727272727275</v>
      </c>
      <c r="F37" s="14">
        <f t="shared" si="9"/>
        <v>1938.7227272727273</v>
      </c>
      <c r="I37" s="11"/>
      <c r="J37" s="13"/>
      <c r="K37" s="13"/>
      <c r="L37" s="5"/>
      <c r="M37" s="15"/>
    </row>
    <row r="38" spans="1:15" x14ac:dyDescent="0.25">
      <c r="A38">
        <f t="shared" si="7"/>
        <v>22000</v>
      </c>
      <c r="B38" s="11">
        <f>VLOOKUP(A38,'27 &amp; 2200 RPM 55%'!$A$3:$E$18,5)</f>
        <v>206</v>
      </c>
      <c r="C38" s="13">
        <f>$C$5/(VLOOKUP(A38,'27 &amp; 2200 RPM 55%'!$A$3:$E$18,5)+$C14)</f>
        <v>6.096774193548387</v>
      </c>
      <c r="D38" s="5">
        <f>VLOOKUP(A38,'27 &amp; 2200 RPM 55%'!$A$3:$E$18,4)</f>
        <v>31</v>
      </c>
      <c r="E38" s="5">
        <f>VLOOKUP(A38,'27 &amp; 2200 RPM 55%'!$A$3:$E$18,4)*C38</f>
        <v>189</v>
      </c>
      <c r="F38" s="14">
        <f t="shared" si="9"/>
        <v>1926.2148387096775</v>
      </c>
      <c r="I38" s="11"/>
      <c r="J38" s="13"/>
      <c r="K38" s="13"/>
      <c r="L38" s="5"/>
      <c r="M38" s="15"/>
    </row>
    <row r="39" spans="1:15" x14ac:dyDescent="0.25">
      <c r="A39">
        <f t="shared" si="7"/>
        <v>24000</v>
      </c>
      <c r="B39" s="11">
        <f>VLOOKUP(A39,'27 &amp; 2200 RPM 55%'!$A$3:$E$18,5)</f>
        <v>210</v>
      </c>
      <c r="C39" s="13">
        <f>$C$5/(VLOOKUP(A39,'27 &amp; 2200 RPM 55%'!$A$3:$E$18,5)+$C15)</f>
        <v>6.0576923076923075</v>
      </c>
      <c r="D39" s="5">
        <f>VLOOKUP(A39,'27 &amp; 2200 RPM 55%'!$A$3:$E$18,4)</f>
        <v>31</v>
      </c>
      <c r="E39" s="5">
        <f>VLOOKUP(A39,'27 &amp; 2200 RPM 55%'!$A$3:$E$18,4)*C39</f>
        <v>187.78846153846152</v>
      </c>
      <c r="F39" s="14">
        <f>C39*($C$1+$C$2)+E39*$C$3</f>
        <v>1913.8673076923073</v>
      </c>
      <c r="H39" t="s">
        <v>27</v>
      </c>
      <c r="I39" s="11" t="s">
        <v>27</v>
      </c>
      <c r="J39" s="13"/>
      <c r="K39" s="13" t="s">
        <v>27</v>
      </c>
      <c r="L39" s="5"/>
      <c r="M39" s="15"/>
    </row>
    <row r="40" spans="1:15" x14ac:dyDescent="0.25">
      <c r="B40" s="11"/>
      <c r="I40" s="11"/>
    </row>
    <row r="41" spans="1:15" x14ac:dyDescent="0.25">
      <c r="A41" s="1">
        <f>IF(_xlfn.RANK.EQ($F32,$F32:$F39,1)=1,A32,IF(_xlfn.RANK.EQ($F33,$F32:$F39,1)=1,A33,IF(_xlfn.RANK.EQ($F34,$F32:$F39,1)=1,A34,IF(_xlfn.RANK.EQ($F35,$F32:$F39,1)=1,A35,IF(_xlfn.RANK.EQ($F36,$F32:$F39,1)=1,A36,IF(_xlfn.RANK.EQ($F37,$F32:$F39,1)=1,A37,IF(_xlfn.RANK.EQ($F38,$F32:$F39,1)=1,A38,A39)))))))</f>
        <v>24000</v>
      </c>
      <c r="B41" s="1">
        <f t="shared" ref="B41:F41" si="12">IF(_xlfn.RANK.EQ($F32,$F32:$F39,1)=1,B32,IF(_xlfn.RANK.EQ($F33,$F32:$F39,1)=1,B33,IF(_xlfn.RANK.EQ($F34,$F32:$F39,1)=1,B34,IF(_xlfn.RANK.EQ($F35,$F32:$F39,1)=1,B35,IF(_xlfn.RANK.EQ($F36,$F32:$F39,1)=1,B36,IF(_xlfn.RANK.EQ($F37,$F32:$F39,1)=1,B37,IF(_xlfn.RANK.EQ($F38,$F32:$F39,1)=1,B38,B39)))))))</f>
        <v>210</v>
      </c>
      <c r="C41" s="16">
        <f t="shared" si="12"/>
        <v>6.0576923076923075</v>
      </c>
      <c r="D41" s="18">
        <f t="shared" si="12"/>
        <v>31</v>
      </c>
      <c r="E41" s="18">
        <f t="shared" si="12"/>
        <v>187.78846153846152</v>
      </c>
      <c r="F41" s="16">
        <f t="shared" si="12"/>
        <v>1913.8673076923073</v>
      </c>
      <c r="H41" s="19">
        <f>IF(_xlfn.RANK.EQ($M32,$M32:$M34,1)=1,H32,IF(_xlfn.RANK.EQ($M33,$M32:$M34,1)=1,H33,IF(_xlfn.RANK.EQ($M34,$M32:$M34,1)=1,H34)))</f>
        <v>24000</v>
      </c>
      <c r="I41" s="19">
        <f>IF(_xlfn.RANK.EQ($M32,$M32:$M34,1)=1,I32,IF(_xlfn.RANK.EQ($M33,$M32:$M34,1)=1,I33,IF(_xlfn.RANK.EQ($M34,$M32:$M34,1)=1,I34)))</f>
        <v>210</v>
      </c>
      <c r="J41" s="16">
        <f t="shared" ref="J41:N41" si="13">IF(_xlfn.RANK.EQ($M32,$M32:$M34,1)=1,J32,IF(_xlfn.RANK.EQ($M33,$M32:$M34,1)=1,J33,IF(_xlfn.RANK.EQ($M34,$M32:$M34,1)=1,J34)))</f>
        <v>6.0576923076923075</v>
      </c>
      <c r="K41" s="19">
        <f t="shared" si="13"/>
        <v>31</v>
      </c>
      <c r="L41" s="16">
        <f t="shared" si="13"/>
        <v>187.78846153846152</v>
      </c>
      <c r="M41" s="16">
        <f t="shared" si="13"/>
        <v>1913.8673076923073</v>
      </c>
      <c r="N41" s="19" t="str">
        <f t="shared" si="13"/>
        <v>31 &amp; 2200 RPM 65%</v>
      </c>
      <c r="O41" s="19"/>
    </row>
    <row r="42" spans="1:15" x14ac:dyDescent="0.25">
      <c r="B42" s="11"/>
    </row>
    <row r="43" spans="1:15" x14ac:dyDescent="0.25">
      <c r="B43" s="11"/>
    </row>
  </sheetData>
  <sheetProtection algorithmName="SHA-512" hashValue="mC/Nt0ZwSUhTkBvnZFpYZQ6+chwWInKJVvY+yUoyCH61ZK6i+Eias3fx/ENmqivPQ78syfewqQxJwn+LASmiWA==" saltValue="Pbv58OtnN41/pSiD+QaQJw==" spinCount="100000" sheet="1" objects="1" scenarios="1"/>
  <mergeCells count="11">
    <mergeCell ref="V17:AA17"/>
    <mergeCell ref="A30:F30"/>
    <mergeCell ref="H30:M30"/>
    <mergeCell ref="A17:F17"/>
    <mergeCell ref="H17:M17"/>
    <mergeCell ref="O17:T17"/>
    <mergeCell ref="A1:B1"/>
    <mergeCell ref="A2:B2"/>
    <mergeCell ref="A3:B3"/>
    <mergeCell ref="A4:B4"/>
    <mergeCell ref="A5:B5"/>
  </mergeCells>
  <dataValidations count="1">
    <dataValidation type="list" allowBlank="1" showInputMessage="1" showErrorMessage="1" sqref="C4" xr:uid="{00000000-0002-0000-0100-000000000000}">
      <formula1>"East, West"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8"/>
  <sheetViews>
    <sheetView workbookViewId="0">
      <selection activeCell="D3" sqref="D3:E18"/>
    </sheetView>
  </sheetViews>
  <sheetFormatPr defaultRowHeight="15" x14ac:dyDescent="0.25"/>
  <cols>
    <col min="3" max="3" width="9.140625" style="11"/>
    <col min="4" max="4" width="9.140625" style="5"/>
    <col min="5" max="5" width="9.140625" style="11"/>
  </cols>
  <sheetData>
    <row r="1" spans="1:5" x14ac:dyDescent="0.25">
      <c r="A1" s="39" t="s">
        <v>24</v>
      </c>
      <c r="B1" s="39"/>
      <c r="C1" s="39"/>
      <c r="D1" s="39"/>
      <c r="E1" s="39"/>
    </row>
    <row r="2" spans="1:5" x14ac:dyDescent="0.25">
      <c r="A2" t="s">
        <v>19</v>
      </c>
      <c r="B2" t="s">
        <v>20</v>
      </c>
      <c r="C2" s="11" t="s">
        <v>21</v>
      </c>
      <c r="D2" s="5" t="s">
        <v>22</v>
      </c>
      <c r="E2" s="11" t="s">
        <v>23</v>
      </c>
    </row>
    <row r="3" spans="1:5" x14ac:dyDescent="0.25">
      <c r="A3">
        <v>10000</v>
      </c>
      <c r="B3">
        <v>-4.8</v>
      </c>
      <c r="C3" s="11">
        <v>23.4</v>
      </c>
      <c r="D3" s="29">
        <v>31</v>
      </c>
      <c r="E3" s="30">
        <v>186</v>
      </c>
    </row>
    <row r="4" spans="1:5" x14ac:dyDescent="0.25">
      <c r="A4">
        <f>A3+1000</f>
        <v>11000</v>
      </c>
      <c r="B4">
        <v>-6.8</v>
      </c>
      <c r="C4" s="11">
        <v>19.8</v>
      </c>
      <c r="D4" s="29">
        <v>31</v>
      </c>
      <c r="E4" s="30">
        <v>188</v>
      </c>
    </row>
    <row r="5" spans="1:5" x14ac:dyDescent="0.25">
      <c r="A5">
        <f t="shared" ref="A5:A18" si="0">A4+1000</f>
        <v>12000</v>
      </c>
      <c r="B5">
        <v>-8.8000000000000007</v>
      </c>
      <c r="C5" s="11">
        <v>16.2</v>
      </c>
      <c r="D5" s="29">
        <v>31</v>
      </c>
      <c r="E5" s="30">
        <v>190</v>
      </c>
    </row>
    <row r="6" spans="1:5" x14ac:dyDescent="0.25">
      <c r="A6">
        <f t="shared" si="0"/>
        <v>13000</v>
      </c>
      <c r="B6">
        <v>-10.8</v>
      </c>
      <c r="C6" s="11">
        <v>12.6</v>
      </c>
      <c r="D6" s="29">
        <v>31</v>
      </c>
      <c r="E6" s="30">
        <v>192</v>
      </c>
    </row>
    <row r="7" spans="1:5" x14ac:dyDescent="0.25">
      <c r="A7">
        <f t="shared" si="0"/>
        <v>14000</v>
      </c>
      <c r="B7">
        <v>-12.7</v>
      </c>
      <c r="C7" s="11">
        <v>9.1</v>
      </c>
      <c r="D7" s="29">
        <v>31</v>
      </c>
      <c r="E7" s="30">
        <v>193</v>
      </c>
    </row>
    <row r="8" spans="1:5" x14ac:dyDescent="0.25">
      <c r="A8">
        <f t="shared" si="0"/>
        <v>15000</v>
      </c>
      <c r="B8">
        <v>-14.7</v>
      </c>
      <c r="C8" s="11">
        <v>5.5</v>
      </c>
      <c r="D8" s="29">
        <v>31</v>
      </c>
      <c r="E8" s="30">
        <v>195</v>
      </c>
    </row>
    <row r="9" spans="1:5" x14ac:dyDescent="0.25">
      <c r="A9">
        <f t="shared" si="0"/>
        <v>16000</v>
      </c>
      <c r="B9">
        <v>-16.7</v>
      </c>
      <c r="C9" s="11">
        <v>1.9</v>
      </c>
      <c r="D9" s="29">
        <v>31</v>
      </c>
      <c r="E9" s="30">
        <v>197</v>
      </c>
    </row>
    <row r="10" spans="1:5" x14ac:dyDescent="0.25">
      <c r="A10">
        <f t="shared" si="0"/>
        <v>17000</v>
      </c>
      <c r="B10">
        <v>-18.7</v>
      </c>
      <c r="C10" s="11">
        <v>-1.7</v>
      </c>
      <c r="D10" s="29">
        <v>31</v>
      </c>
      <c r="E10" s="30">
        <v>199</v>
      </c>
    </row>
    <row r="11" spans="1:5" x14ac:dyDescent="0.25">
      <c r="A11">
        <f t="shared" si="0"/>
        <v>18000</v>
      </c>
      <c r="B11">
        <v>-20.7</v>
      </c>
      <c r="C11" s="11">
        <v>-5.3</v>
      </c>
      <c r="D11" s="29">
        <v>31</v>
      </c>
      <c r="E11" s="30">
        <v>200</v>
      </c>
    </row>
    <row r="12" spans="1:5" x14ac:dyDescent="0.25">
      <c r="A12">
        <f t="shared" si="0"/>
        <v>19000</v>
      </c>
      <c r="B12">
        <v>-22.6</v>
      </c>
      <c r="C12" s="11">
        <v>-8.6999999999999993</v>
      </c>
      <c r="D12" s="29">
        <v>31</v>
      </c>
      <c r="E12" s="30">
        <v>202</v>
      </c>
    </row>
    <row r="13" spans="1:5" x14ac:dyDescent="0.25">
      <c r="A13">
        <f t="shared" si="0"/>
        <v>20000</v>
      </c>
      <c r="B13">
        <v>-24.6</v>
      </c>
      <c r="C13" s="11">
        <v>-12.3</v>
      </c>
      <c r="D13" s="29">
        <v>31</v>
      </c>
      <c r="E13" s="30">
        <v>203</v>
      </c>
    </row>
    <row r="14" spans="1:5" x14ac:dyDescent="0.25">
      <c r="A14">
        <f t="shared" si="0"/>
        <v>21000</v>
      </c>
      <c r="B14">
        <v>-26.6</v>
      </c>
      <c r="C14" s="11">
        <v>-15.9</v>
      </c>
      <c r="D14" s="29">
        <v>31</v>
      </c>
      <c r="E14" s="30">
        <v>204</v>
      </c>
    </row>
    <row r="15" spans="1:5" x14ac:dyDescent="0.25">
      <c r="A15">
        <f t="shared" si="0"/>
        <v>22000</v>
      </c>
      <c r="B15">
        <v>-28.6</v>
      </c>
      <c r="C15" s="11">
        <v>-19.5</v>
      </c>
      <c r="D15" s="29">
        <v>31</v>
      </c>
      <c r="E15" s="30">
        <v>206</v>
      </c>
    </row>
    <row r="16" spans="1:5" x14ac:dyDescent="0.25">
      <c r="A16">
        <f t="shared" si="0"/>
        <v>23000</v>
      </c>
      <c r="B16">
        <v>-30.6</v>
      </c>
      <c r="C16" s="11">
        <v>-23.1</v>
      </c>
      <c r="D16" s="29">
        <v>31</v>
      </c>
      <c r="E16" s="30">
        <v>208</v>
      </c>
    </row>
    <row r="17" spans="1:5" x14ac:dyDescent="0.25">
      <c r="A17">
        <f t="shared" si="0"/>
        <v>24000</v>
      </c>
      <c r="B17">
        <v>-32.6</v>
      </c>
      <c r="C17" s="11">
        <v>-26.7</v>
      </c>
      <c r="D17" s="29">
        <v>31</v>
      </c>
      <c r="E17" s="30">
        <v>210</v>
      </c>
    </row>
    <row r="18" spans="1:5" x14ac:dyDescent="0.25">
      <c r="A18">
        <f t="shared" si="0"/>
        <v>25000</v>
      </c>
      <c r="B18">
        <v>-34.5</v>
      </c>
      <c r="C18" s="11">
        <v>-30.1</v>
      </c>
      <c r="D18" s="29">
        <v>31</v>
      </c>
      <c r="E18" s="30">
        <v>211</v>
      </c>
    </row>
    <row r="20" spans="1:5" x14ac:dyDescent="0.25">
      <c r="A20" s="39" t="s">
        <v>25</v>
      </c>
      <c r="B20" s="39"/>
      <c r="C20" s="39"/>
      <c r="D20" s="39"/>
      <c r="E20" s="39"/>
    </row>
    <row r="21" spans="1:5" x14ac:dyDescent="0.25">
      <c r="A21" t="s">
        <v>19</v>
      </c>
      <c r="B21" t="s">
        <v>20</v>
      </c>
      <c r="C21" s="11" t="s">
        <v>21</v>
      </c>
      <c r="D21" s="5" t="s">
        <v>22</v>
      </c>
      <c r="E21" s="11" t="s">
        <v>23</v>
      </c>
    </row>
    <row r="22" spans="1:5" x14ac:dyDescent="0.25">
      <c r="A22">
        <v>0</v>
      </c>
      <c r="B22" t="e">
        <f>#REF!+10</f>
        <v>#REF!</v>
      </c>
      <c r="C22" s="11" t="e">
        <f>#REF!+18</f>
        <v>#REF!</v>
      </c>
      <c r="D22" s="5" t="e">
        <f>#REF!+(D42-#REF!)/2</f>
        <v>#REF!</v>
      </c>
      <c r="E22" s="11" t="e">
        <f>#REF!+(E42-#REF!)/2</f>
        <v>#REF!</v>
      </c>
    </row>
    <row r="23" spans="1:5" x14ac:dyDescent="0.25">
      <c r="A23">
        <v>1000</v>
      </c>
      <c r="B23" t="e">
        <f>#REF!+10</f>
        <v>#REF!</v>
      </c>
      <c r="C23" s="11" t="e">
        <f>#REF!+18</f>
        <v>#REF!</v>
      </c>
      <c r="D23" s="5" t="e">
        <f>#REF!+(D43-#REF!)/2</f>
        <v>#REF!</v>
      </c>
      <c r="E23" s="11" t="e">
        <f>#REF!+(E43-#REF!)/2</f>
        <v>#REF!</v>
      </c>
    </row>
    <row r="24" spans="1:5" x14ac:dyDescent="0.25">
      <c r="A24">
        <v>2000</v>
      </c>
      <c r="B24" t="e">
        <f>#REF!+10</f>
        <v>#REF!</v>
      </c>
      <c r="C24" s="11" t="e">
        <f>#REF!+18</f>
        <v>#REF!</v>
      </c>
      <c r="D24" s="5" t="e">
        <f>#REF!+(D44-#REF!)/2</f>
        <v>#REF!</v>
      </c>
      <c r="E24" s="11" t="e">
        <f>#REF!+(E44-#REF!)/2</f>
        <v>#REF!</v>
      </c>
    </row>
    <row r="25" spans="1:5" x14ac:dyDescent="0.25">
      <c r="A25">
        <f>A24+(A26-A24)/2</f>
        <v>3000</v>
      </c>
      <c r="B25" t="e">
        <f>#REF!+10</f>
        <v>#REF!</v>
      </c>
      <c r="C25" s="11" t="e">
        <f>#REF!+18</f>
        <v>#REF!</v>
      </c>
      <c r="D25" s="5" t="e">
        <f>#REF!+(D45-#REF!)/2</f>
        <v>#REF!</v>
      </c>
      <c r="E25" s="11" t="e">
        <f>#REF!+(E45-#REF!)/2</f>
        <v>#REF!</v>
      </c>
    </row>
    <row r="26" spans="1:5" x14ac:dyDescent="0.25">
      <c r="A26">
        <v>4000</v>
      </c>
      <c r="B26" t="e">
        <f>#REF!+10</f>
        <v>#REF!</v>
      </c>
      <c r="C26" s="11" t="e">
        <f>#REF!+18</f>
        <v>#REF!</v>
      </c>
      <c r="D26" s="5" t="e">
        <f>#REF!+(D46-#REF!)/2</f>
        <v>#REF!</v>
      </c>
      <c r="E26" s="11" t="e">
        <f>#REF!+(E46-#REF!)/2</f>
        <v>#REF!</v>
      </c>
    </row>
    <row r="27" spans="1:5" x14ac:dyDescent="0.25">
      <c r="A27">
        <f>A26+(A28-A26)/2</f>
        <v>5000</v>
      </c>
      <c r="B27" t="e">
        <f>#REF!+10</f>
        <v>#REF!</v>
      </c>
      <c r="C27" s="11" t="e">
        <f>#REF!+18</f>
        <v>#REF!</v>
      </c>
      <c r="D27" s="5" t="e">
        <f>#REF!+(D47-#REF!)/2</f>
        <v>#REF!</v>
      </c>
      <c r="E27" s="11" t="e">
        <f>#REF!+(E47-#REF!)/2</f>
        <v>#REF!</v>
      </c>
    </row>
    <row r="28" spans="1:5" x14ac:dyDescent="0.25">
      <c r="A28">
        <v>6000</v>
      </c>
      <c r="B28" t="e">
        <f>#REF!+10</f>
        <v>#REF!</v>
      </c>
      <c r="C28" s="11" t="e">
        <f>#REF!+18</f>
        <v>#REF!</v>
      </c>
      <c r="D28" s="5" t="e">
        <f>#REF!+(D48-#REF!)/2</f>
        <v>#REF!</v>
      </c>
      <c r="E28" s="11" t="e">
        <f>#REF!+(E48-#REF!)/2</f>
        <v>#REF!</v>
      </c>
    </row>
    <row r="29" spans="1:5" x14ac:dyDescent="0.25">
      <c r="A29">
        <f>A28+(A30-A28)/2</f>
        <v>7000</v>
      </c>
      <c r="B29" t="e">
        <f>#REF!+10</f>
        <v>#REF!</v>
      </c>
      <c r="C29" s="11" t="e">
        <f>#REF!+18</f>
        <v>#REF!</v>
      </c>
      <c r="D29" s="5" t="e">
        <f>#REF!+(D49-#REF!)/2</f>
        <v>#REF!</v>
      </c>
      <c r="E29" s="11" t="e">
        <f>#REF!+(E49-#REF!)/2</f>
        <v>#REF!</v>
      </c>
    </row>
    <row r="30" spans="1:5" x14ac:dyDescent="0.25">
      <c r="A30">
        <v>8000</v>
      </c>
      <c r="B30" t="e">
        <f>#REF!+10</f>
        <v>#REF!</v>
      </c>
      <c r="C30" s="11" t="e">
        <f>#REF!+18</f>
        <v>#REF!</v>
      </c>
      <c r="D30" s="5" t="e">
        <f>#REF!+(D50-#REF!)/2</f>
        <v>#REF!</v>
      </c>
      <c r="E30" s="11" t="e">
        <f>#REF!+(E50-#REF!)/2</f>
        <v>#REF!</v>
      </c>
    </row>
    <row r="31" spans="1:5" x14ac:dyDescent="0.25">
      <c r="A31">
        <f>A30+(A32-A30)/2</f>
        <v>9000</v>
      </c>
      <c r="B31" t="e">
        <f>#REF!+10</f>
        <v>#REF!</v>
      </c>
      <c r="C31" s="11" t="e">
        <f>#REF!+18</f>
        <v>#REF!</v>
      </c>
      <c r="D31" s="5" t="e">
        <f>#REF!+(D51-#REF!)/2</f>
        <v>#REF!</v>
      </c>
      <c r="E31" s="11" t="e">
        <f>#REF!+(E51-#REF!)/2</f>
        <v>#REF!</v>
      </c>
    </row>
    <row r="32" spans="1:5" x14ac:dyDescent="0.25">
      <c r="A32">
        <v>10000</v>
      </c>
      <c r="B32">
        <f>B3+10</f>
        <v>5.2</v>
      </c>
      <c r="C32" s="11">
        <f t="shared" ref="C32:C38" si="1">C3+18</f>
        <v>41.4</v>
      </c>
      <c r="D32" s="5">
        <f t="shared" ref="D32:E38" si="2">D3+(D52-D3)/2</f>
        <v>22.5</v>
      </c>
      <c r="E32" s="11">
        <f t="shared" si="2"/>
        <v>178.5</v>
      </c>
    </row>
    <row r="33" spans="1:5" x14ac:dyDescent="0.25">
      <c r="A33">
        <f>A32+(A34-A32)/2</f>
        <v>11000</v>
      </c>
      <c r="B33">
        <f t="shared" ref="B33:B38" si="3">B4+10</f>
        <v>3.2</v>
      </c>
      <c r="C33" s="11">
        <f t="shared" si="1"/>
        <v>37.799999999999997</v>
      </c>
      <c r="D33" s="5">
        <f t="shared" si="2"/>
        <v>22.25</v>
      </c>
      <c r="E33" s="11">
        <f t="shared" si="2"/>
        <v>178.5</v>
      </c>
    </row>
    <row r="34" spans="1:5" x14ac:dyDescent="0.25">
      <c r="A34">
        <v>12000</v>
      </c>
      <c r="B34">
        <f t="shared" si="3"/>
        <v>1.1999999999999993</v>
      </c>
      <c r="C34" s="11">
        <f t="shared" si="1"/>
        <v>34.200000000000003</v>
      </c>
      <c r="D34" s="5">
        <f t="shared" si="2"/>
        <v>22</v>
      </c>
      <c r="E34" s="11">
        <f t="shared" si="2"/>
        <v>178.5</v>
      </c>
    </row>
    <row r="35" spans="1:5" x14ac:dyDescent="0.25">
      <c r="A35">
        <f>A34+(A36-A34)/2</f>
        <v>13000</v>
      </c>
      <c r="B35">
        <f t="shared" si="3"/>
        <v>-0.80000000000000071</v>
      </c>
      <c r="C35" s="11">
        <f t="shared" si="1"/>
        <v>30.6</v>
      </c>
      <c r="D35" s="5">
        <f t="shared" si="2"/>
        <v>21.824999999999999</v>
      </c>
      <c r="E35" s="11">
        <f t="shared" si="2"/>
        <v>178.25</v>
      </c>
    </row>
    <row r="36" spans="1:5" x14ac:dyDescent="0.25">
      <c r="A36">
        <v>14000</v>
      </c>
      <c r="B36">
        <f t="shared" si="3"/>
        <v>-2.6999999999999993</v>
      </c>
      <c r="C36" s="11">
        <f t="shared" si="1"/>
        <v>27.1</v>
      </c>
      <c r="D36" s="5">
        <f t="shared" si="2"/>
        <v>21.65</v>
      </c>
      <c r="E36" s="11">
        <f t="shared" si="2"/>
        <v>177.5</v>
      </c>
    </row>
    <row r="37" spans="1:5" x14ac:dyDescent="0.25">
      <c r="A37">
        <f>A36+(A38-A36)/2</f>
        <v>15000</v>
      </c>
      <c r="B37">
        <f t="shared" si="3"/>
        <v>-4.6999999999999993</v>
      </c>
      <c r="C37" s="11">
        <f t="shared" si="1"/>
        <v>23.5</v>
      </c>
      <c r="D37" s="5">
        <f t="shared" si="2"/>
        <v>21.475000000000001</v>
      </c>
      <c r="E37" s="11">
        <f t="shared" si="2"/>
        <v>176.75</v>
      </c>
    </row>
    <row r="38" spans="1:5" x14ac:dyDescent="0.25">
      <c r="A38">
        <v>16000</v>
      </c>
      <c r="B38">
        <f t="shared" si="3"/>
        <v>-6.6999999999999993</v>
      </c>
      <c r="C38" s="11">
        <f t="shared" si="1"/>
        <v>19.899999999999999</v>
      </c>
      <c r="D38" s="5">
        <f t="shared" si="2"/>
        <v>21.3</v>
      </c>
      <c r="E38" s="11">
        <f t="shared" si="2"/>
        <v>176</v>
      </c>
    </row>
    <row r="40" spans="1:5" x14ac:dyDescent="0.25">
      <c r="A40" s="39" t="s">
        <v>26</v>
      </c>
      <c r="B40" s="39"/>
      <c r="C40" s="39"/>
      <c r="D40" s="39"/>
      <c r="E40" s="39"/>
    </row>
    <row r="41" spans="1:5" x14ac:dyDescent="0.25">
      <c r="A41" t="s">
        <v>19</v>
      </c>
      <c r="B41" t="s">
        <v>20</v>
      </c>
      <c r="C41" s="11" t="s">
        <v>21</v>
      </c>
      <c r="D41" s="5" t="s">
        <v>22</v>
      </c>
      <c r="E41" s="11" t="s">
        <v>23</v>
      </c>
    </row>
    <row r="42" spans="1:5" x14ac:dyDescent="0.25">
      <c r="A42">
        <v>0</v>
      </c>
      <c r="B42" t="e">
        <f>#REF!+20</f>
        <v>#REF!</v>
      </c>
      <c r="C42" s="11" t="e">
        <f>#REF!+36</f>
        <v>#REF!</v>
      </c>
      <c r="D42" s="5">
        <v>15.7</v>
      </c>
      <c r="E42" s="11">
        <v>165</v>
      </c>
    </row>
    <row r="43" spans="1:5" x14ac:dyDescent="0.25">
      <c r="A43">
        <v>1000</v>
      </c>
      <c r="B43" s="11" t="e">
        <f t="shared" ref="B43:E43" si="4">B42+(B44-B42)/2</f>
        <v>#REF!</v>
      </c>
      <c r="C43" s="11" t="e">
        <f t="shared" si="4"/>
        <v>#REF!</v>
      </c>
      <c r="D43" s="5">
        <f t="shared" si="4"/>
        <v>15.95</v>
      </c>
      <c r="E43" s="11">
        <f t="shared" si="4"/>
        <v>168</v>
      </c>
    </row>
    <row r="44" spans="1:5" x14ac:dyDescent="0.25">
      <c r="A44">
        <v>2000</v>
      </c>
      <c r="B44" t="e">
        <f>#REF!+20</f>
        <v>#REF!</v>
      </c>
      <c r="C44" s="11" t="e">
        <f>#REF!+36</f>
        <v>#REF!</v>
      </c>
      <c r="D44" s="5">
        <v>16.2</v>
      </c>
      <c r="E44" s="11">
        <v>171</v>
      </c>
    </row>
    <row r="45" spans="1:5" x14ac:dyDescent="0.25">
      <c r="A45">
        <f>A44+(A46-A44)/2</f>
        <v>3000</v>
      </c>
      <c r="B45" t="e">
        <f>#REF!+20</f>
        <v>#REF!</v>
      </c>
      <c r="C45" s="11" t="e">
        <f>#REF!+36</f>
        <v>#REF!</v>
      </c>
      <c r="D45" s="5">
        <f t="shared" ref="D45" si="5">D44+(D46-D44)/2</f>
        <v>16.45</v>
      </c>
      <c r="E45" s="11">
        <f t="shared" ref="E45" si="6">E44+(E46-E44)/2</f>
        <v>173.5</v>
      </c>
    </row>
    <row r="46" spans="1:5" x14ac:dyDescent="0.25">
      <c r="A46">
        <v>4000</v>
      </c>
      <c r="B46" t="e">
        <f>#REF!+20</f>
        <v>#REF!</v>
      </c>
      <c r="C46" s="11" t="e">
        <f>#REF!+36</f>
        <v>#REF!</v>
      </c>
      <c r="D46" s="5">
        <v>16.7</v>
      </c>
      <c r="E46" s="11">
        <v>176</v>
      </c>
    </row>
    <row r="47" spans="1:5" x14ac:dyDescent="0.25">
      <c r="A47">
        <f>A46+(A48-A46)/2</f>
        <v>5000</v>
      </c>
      <c r="B47" t="e">
        <f>#REF!+20</f>
        <v>#REF!</v>
      </c>
      <c r="C47" s="11" t="e">
        <f>#REF!+36</f>
        <v>#REF!</v>
      </c>
      <c r="D47" s="5">
        <f t="shared" ref="D47" si="7">D46+(D48-D46)/2</f>
        <v>16.5</v>
      </c>
      <c r="E47" s="11">
        <f t="shared" ref="E47" si="8">E46+(E48-E46)/2</f>
        <v>176.5</v>
      </c>
    </row>
    <row r="48" spans="1:5" x14ac:dyDescent="0.25">
      <c r="A48">
        <v>6000</v>
      </c>
      <c r="B48" t="e">
        <f>#REF!+20</f>
        <v>#REF!</v>
      </c>
      <c r="C48" s="11" t="e">
        <f>#REF!+36</f>
        <v>#REF!</v>
      </c>
      <c r="D48" s="5">
        <v>16.3</v>
      </c>
      <c r="E48" s="11">
        <v>177</v>
      </c>
    </row>
    <row r="49" spans="1:5" x14ac:dyDescent="0.25">
      <c r="A49">
        <f>A48+(A50-A48)/2</f>
        <v>7000</v>
      </c>
      <c r="B49" t="e">
        <f>#REF!+20</f>
        <v>#REF!</v>
      </c>
      <c r="C49" s="11" t="e">
        <f>#REF!+36</f>
        <v>#REF!</v>
      </c>
      <c r="D49" s="5">
        <f t="shared" ref="D49" si="9">D48+(D50-D48)/2</f>
        <v>15.7</v>
      </c>
      <c r="E49" s="11">
        <f t="shared" ref="E49" si="10">E48+(E50-E48)/2</f>
        <v>175.5</v>
      </c>
    </row>
    <row r="50" spans="1:5" x14ac:dyDescent="0.25">
      <c r="A50">
        <v>8000</v>
      </c>
      <c r="B50" t="e">
        <f>#REF!+20</f>
        <v>#REF!</v>
      </c>
      <c r="C50" s="11" t="e">
        <f>#REF!+36</f>
        <v>#REF!</v>
      </c>
      <c r="D50" s="5">
        <v>15.1</v>
      </c>
      <c r="E50" s="11">
        <v>174</v>
      </c>
    </row>
    <row r="51" spans="1:5" x14ac:dyDescent="0.25">
      <c r="A51">
        <f>A50+(A52-A50)/2</f>
        <v>9000</v>
      </c>
      <c r="B51" t="e">
        <f>#REF!+20</f>
        <v>#REF!</v>
      </c>
      <c r="C51" s="11" t="e">
        <f>#REF!+36</f>
        <v>#REF!</v>
      </c>
      <c r="D51" s="5">
        <f t="shared" ref="D51" si="11">D50+(D52-D50)/2</f>
        <v>14.55</v>
      </c>
      <c r="E51" s="11">
        <f t="shared" ref="E51" si="12">E50+(E52-E50)/2</f>
        <v>172.5</v>
      </c>
    </row>
    <row r="52" spans="1:5" x14ac:dyDescent="0.25">
      <c r="A52">
        <v>10000</v>
      </c>
      <c r="B52">
        <f t="shared" ref="B52:B58" si="13">B3+20</f>
        <v>15.2</v>
      </c>
      <c r="C52" s="11">
        <f t="shared" ref="C52:C58" si="14">C3+36</f>
        <v>59.4</v>
      </c>
      <c r="D52" s="5">
        <v>14</v>
      </c>
      <c r="E52" s="11">
        <v>171</v>
      </c>
    </row>
    <row r="53" spans="1:5" x14ac:dyDescent="0.25">
      <c r="A53">
        <f>A52+(A54-A52)/2</f>
        <v>11000</v>
      </c>
      <c r="B53">
        <f t="shared" si="13"/>
        <v>13.2</v>
      </c>
      <c r="C53" s="11">
        <f t="shared" si="14"/>
        <v>55.8</v>
      </c>
      <c r="D53" s="5">
        <f>D52+(D54-D52)/2</f>
        <v>13.5</v>
      </c>
      <c r="E53" s="11">
        <f t="shared" ref="E53" si="15">E52+(E54-E52)/2</f>
        <v>169</v>
      </c>
    </row>
    <row r="54" spans="1:5" x14ac:dyDescent="0.25">
      <c r="A54">
        <v>12000</v>
      </c>
      <c r="B54">
        <f t="shared" si="13"/>
        <v>11.2</v>
      </c>
      <c r="C54" s="11">
        <f t="shared" si="14"/>
        <v>52.2</v>
      </c>
      <c r="D54" s="5">
        <v>13</v>
      </c>
      <c r="E54" s="11">
        <v>167</v>
      </c>
    </row>
    <row r="55" spans="1:5" x14ac:dyDescent="0.25">
      <c r="A55">
        <f>A54+(A56-A54)/2</f>
        <v>13000</v>
      </c>
      <c r="B55">
        <f t="shared" si="13"/>
        <v>9.1999999999999993</v>
      </c>
      <c r="C55" s="11">
        <f t="shared" si="14"/>
        <v>48.6</v>
      </c>
      <c r="D55" s="5">
        <f t="shared" ref="D55" si="16">D54+(D56-D54)/2</f>
        <v>12.65</v>
      </c>
      <c r="E55" s="11">
        <f t="shared" ref="E55" si="17">E54+(E56-E54)/2</f>
        <v>164.5</v>
      </c>
    </row>
    <row r="56" spans="1:5" x14ac:dyDescent="0.25">
      <c r="A56">
        <v>14000</v>
      </c>
      <c r="B56">
        <f t="shared" si="13"/>
        <v>7.3000000000000007</v>
      </c>
      <c r="C56" s="11">
        <f t="shared" si="14"/>
        <v>45.1</v>
      </c>
      <c r="D56" s="5">
        <v>12.3</v>
      </c>
      <c r="E56" s="11">
        <v>162</v>
      </c>
    </row>
    <row r="57" spans="1:5" x14ac:dyDescent="0.25">
      <c r="A57">
        <f>A56+(A58-A56)/2</f>
        <v>15000</v>
      </c>
      <c r="B57">
        <f t="shared" si="13"/>
        <v>5.3000000000000007</v>
      </c>
      <c r="C57" s="11">
        <f t="shared" si="14"/>
        <v>41.5</v>
      </c>
      <c r="D57" s="5">
        <f t="shared" ref="D57" si="18">D56+(D58-D56)/2</f>
        <v>11.95</v>
      </c>
      <c r="E57" s="11">
        <f t="shared" ref="E57" si="19">E56+(E58-E56)/2</f>
        <v>158.5</v>
      </c>
    </row>
    <row r="58" spans="1:5" x14ac:dyDescent="0.25">
      <c r="A58">
        <v>16000</v>
      </c>
      <c r="B58">
        <f t="shared" si="13"/>
        <v>3.3000000000000007</v>
      </c>
      <c r="C58" s="11">
        <f t="shared" si="14"/>
        <v>37.9</v>
      </c>
      <c r="D58" s="5">
        <v>11.6</v>
      </c>
      <c r="E58" s="11">
        <v>155</v>
      </c>
    </row>
  </sheetData>
  <sheetProtection algorithmName="SHA-512" hashValue="yNdGHqla1auPgKeDitMxPlkDtXdPkOMJDripqeXzEASo9BjVr007IvQ5x8VTtXkU8mQxvlwNgIQmLPVznyfjrA==" saltValue="lBN8CzqWTFnE+ez2cHdjaQ==" spinCount="100000" sheet="1" objects="1" scenarios="1"/>
  <mergeCells count="3">
    <mergeCell ref="A1:E1"/>
    <mergeCell ref="A20:E20"/>
    <mergeCell ref="A40:E40"/>
  </mergeCells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8"/>
  <sheetViews>
    <sheetView workbookViewId="0">
      <selection activeCell="D3" sqref="D3:E18"/>
    </sheetView>
  </sheetViews>
  <sheetFormatPr defaultRowHeight="15" x14ac:dyDescent="0.25"/>
  <cols>
    <col min="3" max="3" width="9.140625" style="11"/>
    <col min="4" max="4" width="9.140625" style="5"/>
    <col min="5" max="5" width="9.140625" style="11"/>
  </cols>
  <sheetData>
    <row r="1" spans="1:5" x14ac:dyDescent="0.25">
      <c r="A1" s="39" t="s">
        <v>24</v>
      </c>
      <c r="B1" s="39"/>
      <c r="C1" s="39"/>
      <c r="D1" s="39"/>
      <c r="E1" s="39"/>
    </row>
    <row r="2" spans="1:5" x14ac:dyDescent="0.25">
      <c r="A2" t="s">
        <v>19</v>
      </c>
      <c r="B2" t="s">
        <v>20</v>
      </c>
      <c r="C2" s="11" t="s">
        <v>21</v>
      </c>
      <c r="D2" s="5" t="s">
        <v>22</v>
      </c>
      <c r="E2" s="11" t="s">
        <v>23</v>
      </c>
    </row>
    <row r="3" spans="1:5" x14ac:dyDescent="0.25">
      <c r="A3">
        <v>10000</v>
      </c>
      <c r="B3">
        <v>-4.8</v>
      </c>
      <c r="C3" s="11">
        <v>23.4</v>
      </c>
      <c r="D3" s="29">
        <v>46</v>
      </c>
      <c r="E3" s="30">
        <v>216</v>
      </c>
    </row>
    <row r="4" spans="1:5" x14ac:dyDescent="0.25">
      <c r="A4">
        <f>A3+1000</f>
        <v>11000</v>
      </c>
      <c r="B4">
        <v>-6.8</v>
      </c>
      <c r="C4" s="11">
        <v>19.8</v>
      </c>
      <c r="D4" s="29">
        <v>46</v>
      </c>
      <c r="E4" s="30">
        <v>218</v>
      </c>
    </row>
    <row r="5" spans="1:5" x14ac:dyDescent="0.25">
      <c r="A5">
        <f t="shared" ref="A5:A18" si="0">A4+1000</f>
        <v>12000</v>
      </c>
      <c r="B5">
        <v>-8.8000000000000007</v>
      </c>
      <c r="C5" s="11">
        <v>16.2</v>
      </c>
      <c r="D5" s="29">
        <v>46</v>
      </c>
      <c r="E5" s="30">
        <v>219</v>
      </c>
    </row>
    <row r="6" spans="1:5" x14ac:dyDescent="0.25">
      <c r="A6">
        <f t="shared" si="0"/>
        <v>13000</v>
      </c>
      <c r="B6">
        <v>-10.8</v>
      </c>
      <c r="C6" s="11">
        <v>12.6</v>
      </c>
      <c r="D6" s="29">
        <v>46</v>
      </c>
      <c r="E6" s="30">
        <v>221</v>
      </c>
    </row>
    <row r="7" spans="1:5" x14ac:dyDescent="0.25">
      <c r="A7">
        <f t="shared" si="0"/>
        <v>14000</v>
      </c>
      <c r="B7">
        <v>-12.7</v>
      </c>
      <c r="C7" s="11">
        <v>9.1</v>
      </c>
      <c r="D7" s="29">
        <v>46</v>
      </c>
      <c r="E7" s="30">
        <v>222</v>
      </c>
    </row>
    <row r="8" spans="1:5" x14ac:dyDescent="0.25">
      <c r="A8">
        <f t="shared" si="0"/>
        <v>15000</v>
      </c>
      <c r="B8">
        <v>-14.7</v>
      </c>
      <c r="C8" s="11">
        <v>5.5</v>
      </c>
      <c r="D8" s="29">
        <v>46</v>
      </c>
      <c r="E8" s="30">
        <v>224</v>
      </c>
    </row>
    <row r="9" spans="1:5" x14ac:dyDescent="0.25">
      <c r="A9">
        <f t="shared" si="0"/>
        <v>16000</v>
      </c>
      <c r="B9">
        <v>-16.7</v>
      </c>
      <c r="C9" s="11">
        <v>1.9</v>
      </c>
      <c r="D9" s="29">
        <v>46</v>
      </c>
      <c r="E9" s="30">
        <v>226</v>
      </c>
    </row>
    <row r="10" spans="1:5" x14ac:dyDescent="0.25">
      <c r="A10">
        <f t="shared" si="0"/>
        <v>17000</v>
      </c>
      <c r="B10">
        <v>-18.7</v>
      </c>
      <c r="C10" s="11">
        <v>-1.7</v>
      </c>
      <c r="D10" s="29">
        <v>46</v>
      </c>
      <c r="E10" s="30">
        <v>228</v>
      </c>
    </row>
    <row r="11" spans="1:5" x14ac:dyDescent="0.25">
      <c r="A11">
        <f t="shared" si="0"/>
        <v>18000</v>
      </c>
      <c r="B11">
        <v>-20.7</v>
      </c>
      <c r="C11" s="11">
        <v>-5.3</v>
      </c>
      <c r="D11" s="29">
        <v>46</v>
      </c>
      <c r="E11" s="30">
        <v>230</v>
      </c>
    </row>
    <row r="12" spans="1:5" x14ac:dyDescent="0.25">
      <c r="A12">
        <f t="shared" si="0"/>
        <v>19000</v>
      </c>
      <c r="B12">
        <v>-22.6</v>
      </c>
      <c r="C12" s="11">
        <v>-8.6999999999999993</v>
      </c>
      <c r="D12" s="29">
        <v>46</v>
      </c>
      <c r="E12" s="30">
        <v>233</v>
      </c>
    </row>
    <row r="13" spans="1:5" x14ac:dyDescent="0.25">
      <c r="A13">
        <f t="shared" si="0"/>
        <v>20000</v>
      </c>
      <c r="B13">
        <v>-24.6</v>
      </c>
      <c r="C13" s="11">
        <v>-12.3</v>
      </c>
      <c r="D13" s="29">
        <v>46</v>
      </c>
      <c r="E13" s="30">
        <v>235</v>
      </c>
    </row>
    <row r="14" spans="1:5" x14ac:dyDescent="0.25">
      <c r="A14">
        <f t="shared" si="0"/>
        <v>21000</v>
      </c>
      <c r="B14">
        <v>-26.6</v>
      </c>
      <c r="C14" s="11">
        <v>-15.9</v>
      </c>
      <c r="D14" s="29">
        <v>46</v>
      </c>
      <c r="E14" s="30">
        <v>238</v>
      </c>
    </row>
    <row r="15" spans="1:5" x14ac:dyDescent="0.25">
      <c r="A15">
        <f t="shared" si="0"/>
        <v>22000</v>
      </c>
      <c r="B15">
        <v>-28.6</v>
      </c>
      <c r="C15" s="11">
        <v>-19.5</v>
      </c>
      <c r="D15" s="29">
        <v>46</v>
      </c>
      <c r="E15" s="30">
        <v>240</v>
      </c>
    </row>
    <row r="16" spans="1:5" x14ac:dyDescent="0.25">
      <c r="A16">
        <f t="shared" si="0"/>
        <v>23000</v>
      </c>
      <c r="B16">
        <v>-30.6</v>
      </c>
      <c r="C16" s="11">
        <v>-23.1</v>
      </c>
      <c r="D16" s="29">
        <v>46</v>
      </c>
      <c r="E16" s="30">
        <v>242</v>
      </c>
    </row>
    <row r="17" spans="1:5" x14ac:dyDescent="0.25">
      <c r="A17">
        <f t="shared" si="0"/>
        <v>24000</v>
      </c>
      <c r="B17">
        <v>-32.6</v>
      </c>
      <c r="C17" s="11">
        <v>-26.7</v>
      </c>
      <c r="D17" s="29">
        <v>46</v>
      </c>
      <c r="E17" s="30">
        <v>244</v>
      </c>
    </row>
    <row r="18" spans="1:5" x14ac:dyDescent="0.25">
      <c r="A18">
        <f t="shared" si="0"/>
        <v>25000</v>
      </c>
      <c r="B18">
        <v>-34.5</v>
      </c>
      <c r="C18" s="11">
        <v>-30.1</v>
      </c>
      <c r="D18" s="29">
        <v>46</v>
      </c>
      <c r="E18" s="30">
        <v>246</v>
      </c>
    </row>
    <row r="20" spans="1:5" x14ac:dyDescent="0.25">
      <c r="A20" s="39" t="s">
        <v>25</v>
      </c>
      <c r="B20" s="39"/>
      <c r="C20" s="39"/>
      <c r="D20" s="39"/>
      <c r="E20" s="39"/>
    </row>
    <row r="21" spans="1:5" x14ac:dyDescent="0.25">
      <c r="A21" t="s">
        <v>19</v>
      </c>
      <c r="B21" t="s">
        <v>20</v>
      </c>
      <c r="C21" s="11" t="s">
        <v>21</v>
      </c>
      <c r="D21" s="5" t="s">
        <v>22</v>
      </c>
      <c r="E21" s="11" t="s">
        <v>23</v>
      </c>
    </row>
    <row r="22" spans="1:5" x14ac:dyDescent="0.25">
      <c r="A22">
        <v>0</v>
      </c>
      <c r="B22">
        <f>B3+10</f>
        <v>5.2</v>
      </c>
      <c r="C22" s="11">
        <f>C3+18</f>
        <v>41.4</v>
      </c>
      <c r="D22" s="5">
        <f>D3+(D42-D3)/2</f>
        <v>29.4</v>
      </c>
      <c r="E22" s="11">
        <f>E3+(E42-E3)/2</f>
        <v>183.5</v>
      </c>
    </row>
    <row r="23" spans="1:5" x14ac:dyDescent="0.25">
      <c r="A23">
        <v>1000</v>
      </c>
      <c r="B23" s="11">
        <f t="shared" ref="B23:E23" si="1">B22+(B24-B22)/2</f>
        <v>3.1999999999999997</v>
      </c>
      <c r="C23" s="11">
        <f t="shared" si="1"/>
        <v>37.799999999999997</v>
      </c>
      <c r="D23" s="5">
        <f t="shared" si="1"/>
        <v>29.475000000000001</v>
      </c>
      <c r="E23" s="11">
        <f t="shared" si="1"/>
        <v>185.25</v>
      </c>
    </row>
    <row r="24" spans="1:5" x14ac:dyDescent="0.25">
      <c r="A24">
        <v>2000</v>
      </c>
      <c r="B24">
        <f t="shared" ref="B24:B37" si="2">B5+10</f>
        <v>1.1999999999999993</v>
      </c>
      <c r="C24" s="11">
        <f t="shared" ref="C24:C37" si="3">C5+18</f>
        <v>34.200000000000003</v>
      </c>
      <c r="D24" s="5">
        <f t="shared" ref="D24:E37" si="4">D5+(D44-D5)/2</f>
        <v>29.55</v>
      </c>
      <c r="E24" s="11">
        <f t="shared" si="4"/>
        <v>187</v>
      </c>
    </row>
    <row r="25" spans="1:5" x14ac:dyDescent="0.25">
      <c r="A25">
        <f>A24+(A26-A24)/2</f>
        <v>3000</v>
      </c>
      <c r="B25">
        <f t="shared" si="2"/>
        <v>-0.80000000000000071</v>
      </c>
      <c r="C25" s="11">
        <f t="shared" si="3"/>
        <v>30.6</v>
      </c>
      <c r="D25" s="5">
        <f t="shared" si="4"/>
        <v>29.65</v>
      </c>
      <c r="E25" s="11">
        <f t="shared" si="4"/>
        <v>189.25</v>
      </c>
    </row>
    <row r="26" spans="1:5" x14ac:dyDescent="0.25">
      <c r="A26">
        <v>4000</v>
      </c>
      <c r="B26">
        <f t="shared" si="2"/>
        <v>-2.6999999999999993</v>
      </c>
      <c r="C26" s="11">
        <f t="shared" si="3"/>
        <v>27.1</v>
      </c>
      <c r="D26" s="5">
        <f t="shared" si="4"/>
        <v>29.75</v>
      </c>
      <c r="E26" s="11">
        <f t="shared" si="4"/>
        <v>191</v>
      </c>
    </row>
    <row r="27" spans="1:5" x14ac:dyDescent="0.25">
      <c r="A27">
        <f>A26+(A28-A26)/2</f>
        <v>5000</v>
      </c>
      <c r="B27">
        <f t="shared" si="2"/>
        <v>-4.6999999999999993</v>
      </c>
      <c r="C27" s="11">
        <f t="shared" si="3"/>
        <v>23.5</v>
      </c>
      <c r="D27" s="5">
        <f t="shared" si="4"/>
        <v>29.85</v>
      </c>
      <c r="E27" s="11">
        <f t="shared" si="4"/>
        <v>193.25</v>
      </c>
    </row>
    <row r="28" spans="1:5" x14ac:dyDescent="0.25">
      <c r="A28">
        <v>6000</v>
      </c>
      <c r="B28">
        <f t="shared" si="2"/>
        <v>-6.6999999999999993</v>
      </c>
      <c r="C28" s="11">
        <f t="shared" si="3"/>
        <v>19.899999999999999</v>
      </c>
      <c r="D28" s="5">
        <f t="shared" si="4"/>
        <v>29.95</v>
      </c>
      <c r="E28" s="11">
        <f t="shared" si="4"/>
        <v>195.5</v>
      </c>
    </row>
    <row r="29" spans="1:5" x14ac:dyDescent="0.25">
      <c r="A29">
        <f>A28+(A30-A28)/2</f>
        <v>7000</v>
      </c>
      <c r="B29">
        <f t="shared" si="2"/>
        <v>-8.6999999999999993</v>
      </c>
      <c r="C29" s="11">
        <f t="shared" si="3"/>
        <v>16.3</v>
      </c>
      <c r="D29" s="5">
        <f t="shared" si="4"/>
        <v>29.925000000000001</v>
      </c>
      <c r="E29" s="11">
        <f t="shared" si="4"/>
        <v>197</v>
      </c>
    </row>
    <row r="30" spans="1:5" x14ac:dyDescent="0.25">
      <c r="A30">
        <v>8000</v>
      </c>
      <c r="B30">
        <f t="shared" si="2"/>
        <v>-10.7</v>
      </c>
      <c r="C30" s="11">
        <f t="shared" si="3"/>
        <v>12.7</v>
      </c>
      <c r="D30" s="5">
        <f t="shared" si="4"/>
        <v>29.9</v>
      </c>
      <c r="E30" s="11">
        <f t="shared" si="4"/>
        <v>198.5</v>
      </c>
    </row>
    <row r="31" spans="1:5" x14ac:dyDescent="0.25">
      <c r="A31">
        <f>A30+(A32-A30)/2</f>
        <v>9000</v>
      </c>
      <c r="B31">
        <f t="shared" si="2"/>
        <v>-12.600000000000001</v>
      </c>
      <c r="C31" s="11">
        <f t="shared" si="3"/>
        <v>9.3000000000000007</v>
      </c>
      <c r="D31" s="5">
        <f t="shared" si="4"/>
        <v>29.675000000000001</v>
      </c>
      <c r="E31" s="11">
        <f t="shared" si="4"/>
        <v>199</v>
      </c>
    </row>
    <row r="32" spans="1:5" x14ac:dyDescent="0.25">
      <c r="A32">
        <v>10000</v>
      </c>
      <c r="B32">
        <f t="shared" si="2"/>
        <v>-14.600000000000001</v>
      </c>
      <c r="C32" s="11">
        <f t="shared" si="3"/>
        <v>5.6999999999999993</v>
      </c>
      <c r="D32" s="5">
        <f t="shared" si="4"/>
        <v>29.45</v>
      </c>
      <c r="E32" s="11">
        <f t="shared" si="4"/>
        <v>199</v>
      </c>
    </row>
    <row r="33" spans="1:5" x14ac:dyDescent="0.25">
      <c r="A33">
        <f>A32+(A34-A32)/2</f>
        <v>11000</v>
      </c>
      <c r="B33">
        <f t="shared" si="2"/>
        <v>-16.600000000000001</v>
      </c>
      <c r="C33" s="11">
        <f t="shared" si="3"/>
        <v>2.0999999999999996</v>
      </c>
      <c r="D33" s="5">
        <f t="shared" si="4"/>
        <v>29.274999999999999</v>
      </c>
      <c r="E33" s="11">
        <f t="shared" si="4"/>
        <v>199.25</v>
      </c>
    </row>
    <row r="34" spans="1:5" x14ac:dyDescent="0.25">
      <c r="A34">
        <v>12000</v>
      </c>
      <c r="B34">
        <f t="shared" si="2"/>
        <v>-18.600000000000001</v>
      </c>
      <c r="C34" s="11">
        <f t="shared" si="3"/>
        <v>-1.5</v>
      </c>
      <c r="D34" s="5">
        <f t="shared" si="4"/>
        <v>29.1</v>
      </c>
      <c r="E34" s="11">
        <f t="shared" si="4"/>
        <v>199</v>
      </c>
    </row>
    <row r="35" spans="1:5" x14ac:dyDescent="0.25">
      <c r="A35">
        <f>A34+(A36-A34)/2</f>
        <v>13000</v>
      </c>
      <c r="B35">
        <f t="shared" si="2"/>
        <v>-20.6</v>
      </c>
      <c r="C35" s="11">
        <f t="shared" si="3"/>
        <v>-5.1000000000000014</v>
      </c>
      <c r="D35" s="5">
        <f t="shared" si="4"/>
        <v>28.95</v>
      </c>
      <c r="E35" s="11">
        <f t="shared" si="4"/>
        <v>198.5</v>
      </c>
    </row>
    <row r="36" spans="1:5" x14ac:dyDescent="0.25">
      <c r="A36">
        <v>14000</v>
      </c>
      <c r="B36">
        <f t="shared" si="2"/>
        <v>-22.6</v>
      </c>
      <c r="C36" s="11">
        <f t="shared" si="3"/>
        <v>-8.6999999999999993</v>
      </c>
      <c r="D36" s="5">
        <f t="shared" si="4"/>
        <v>28.8</v>
      </c>
      <c r="E36" s="11">
        <f t="shared" si="4"/>
        <v>198</v>
      </c>
    </row>
    <row r="37" spans="1:5" x14ac:dyDescent="0.25">
      <c r="A37">
        <f>A36+(A38-A36)/2</f>
        <v>15000</v>
      </c>
      <c r="B37">
        <f t="shared" si="2"/>
        <v>-24.5</v>
      </c>
      <c r="C37" s="11">
        <f t="shared" si="3"/>
        <v>-12.100000000000001</v>
      </c>
      <c r="D37" s="5">
        <f t="shared" si="4"/>
        <v>28.675000000000001</v>
      </c>
      <c r="E37" s="11">
        <f t="shared" si="4"/>
        <v>196.5</v>
      </c>
    </row>
    <row r="38" spans="1:5" x14ac:dyDescent="0.25">
      <c r="A38">
        <v>16000</v>
      </c>
      <c r="B38" t="e">
        <f>#REF!+10</f>
        <v>#REF!</v>
      </c>
      <c r="C38" s="11" t="e">
        <f>#REF!+18</f>
        <v>#REF!</v>
      </c>
      <c r="D38" s="5" t="e">
        <f>#REF!+(D58-#REF!)/2</f>
        <v>#REF!</v>
      </c>
      <c r="E38" s="11" t="e">
        <f>#REF!+(E58-#REF!)/2</f>
        <v>#REF!</v>
      </c>
    </row>
    <row r="40" spans="1:5" x14ac:dyDescent="0.25">
      <c r="A40" s="39" t="s">
        <v>26</v>
      </c>
      <c r="B40" s="39"/>
      <c r="C40" s="39"/>
      <c r="D40" s="39"/>
      <c r="E40" s="39"/>
    </row>
    <row r="41" spans="1:5" x14ac:dyDescent="0.25">
      <c r="A41" t="s">
        <v>19</v>
      </c>
      <c r="B41" t="s">
        <v>20</v>
      </c>
      <c r="C41" s="11" t="s">
        <v>21</v>
      </c>
      <c r="D41" s="5" t="s">
        <v>22</v>
      </c>
      <c r="E41" s="11" t="s">
        <v>23</v>
      </c>
    </row>
    <row r="42" spans="1:5" x14ac:dyDescent="0.25">
      <c r="A42">
        <v>0</v>
      </c>
      <c r="B42">
        <f>B3+20</f>
        <v>15.2</v>
      </c>
      <c r="C42" s="11">
        <f>C3+36</f>
        <v>59.4</v>
      </c>
      <c r="D42" s="5">
        <v>12.8</v>
      </c>
      <c r="E42" s="11">
        <v>151</v>
      </c>
    </row>
    <row r="43" spans="1:5" x14ac:dyDescent="0.25">
      <c r="A43">
        <v>1000</v>
      </c>
      <c r="B43" s="11">
        <f t="shared" ref="B43:E43" si="5">B42+(B44-B42)/2</f>
        <v>13.2</v>
      </c>
      <c r="C43" s="11">
        <f t="shared" si="5"/>
        <v>55.8</v>
      </c>
      <c r="D43" s="5">
        <f t="shared" si="5"/>
        <v>12.95</v>
      </c>
      <c r="E43" s="11">
        <f t="shared" si="5"/>
        <v>153</v>
      </c>
    </row>
    <row r="44" spans="1:5" x14ac:dyDescent="0.25">
      <c r="A44">
        <v>2000</v>
      </c>
      <c r="B44">
        <f t="shared" ref="B44:B57" si="6">B5+20</f>
        <v>11.2</v>
      </c>
      <c r="C44" s="11">
        <f t="shared" ref="C44:C57" si="7">C5+36</f>
        <v>52.2</v>
      </c>
      <c r="D44" s="5">
        <v>13.1</v>
      </c>
      <c r="E44" s="11">
        <v>155</v>
      </c>
    </row>
    <row r="45" spans="1:5" x14ac:dyDescent="0.25">
      <c r="A45">
        <f>A44+(A46-A44)/2</f>
        <v>3000</v>
      </c>
      <c r="B45">
        <f t="shared" si="6"/>
        <v>9.1999999999999993</v>
      </c>
      <c r="C45" s="11">
        <f t="shared" si="7"/>
        <v>48.6</v>
      </c>
      <c r="D45" s="5">
        <f t="shared" ref="D45:E45" si="8">D44+(D46-D44)/2</f>
        <v>13.3</v>
      </c>
      <c r="E45" s="11">
        <f t="shared" si="8"/>
        <v>157.5</v>
      </c>
    </row>
    <row r="46" spans="1:5" x14ac:dyDescent="0.25">
      <c r="A46">
        <v>4000</v>
      </c>
      <c r="B46">
        <f t="shared" si="6"/>
        <v>7.3000000000000007</v>
      </c>
      <c r="C46" s="11">
        <f t="shared" si="7"/>
        <v>45.1</v>
      </c>
      <c r="D46" s="5">
        <v>13.5</v>
      </c>
      <c r="E46" s="11">
        <v>160</v>
      </c>
    </row>
    <row r="47" spans="1:5" x14ac:dyDescent="0.25">
      <c r="A47">
        <f>A46+(A48-A46)/2</f>
        <v>5000</v>
      </c>
      <c r="B47">
        <f t="shared" si="6"/>
        <v>5.3000000000000007</v>
      </c>
      <c r="C47" s="11">
        <f t="shared" si="7"/>
        <v>41.5</v>
      </c>
      <c r="D47" s="5">
        <f t="shared" ref="D47:E47" si="9">D46+(D48-D46)/2</f>
        <v>13.7</v>
      </c>
      <c r="E47" s="11">
        <f t="shared" si="9"/>
        <v>162.5</v>
      </c>
    </row>
    <row r="48" spans="1:5" x14ac:dyDescent="0.25">
      <c r="A48">
        <v>6000</v>
      </c>
      <c r="B48">
        <f t="shared" si="6"/>
        <v>3.3000000000000007</v>
      </c>
      <c r="C48" s="11">
        <f t="shared" si="7"/>
        <v>37.9</v>
      </c>
      <c r="D48" s="5">
        <v>13.9</v>
      </c>
      <c r="E48" s="11">
        <v>165</v>
      </c>
    </row>
    <row r="49" spans="1:5" x14ac:dyDescent="0.25">
      <c r="A49">
        <f>A48+(A50-A48)/2</f>
        <v>7000</v>
      </c>
      <c r="B49">
        <f t="shared" si="6"/>
        <v>1.3000000000000007</v>
      </c>
      <c r="C49" s="11">
        <f t="shared" si="7"/>
        <v>34.299999999999997</v>
      </c>
      <c r="D49" s="5">
        <f t="shared" ref="D49:E49" si="10">D48+(D50-D48)/2</f>
        <v>13.850000000000001</v>
      </c>
      <c r="E49" s="11">
        <f t="shared" si="10"/>
        <v>166</v>
      </c>
    </row>
    <row r="50" spans="1:5" x14ac:dyDescent="0.25">
      <c r="A50">
        <v>8000</v>
      </c>
      <c r="B50">
        <f t="shared" si="6"/>
        <v>-0.69999999999999929</v>
      </c>
      <c r="C50" s="11">
        <f t="shared" si="7"/>
        <v>30.7</v>
      </c>
      <c r="D50" s="5">
        <v>13.8</v>
      </c>
      <c r="E50" s="11">
        <v>167</v>
      </c>
    </row>
    <row r="51" spans="1:5" x14ac:dyDescent="0.25">
      <c r="A51">
        <f>A50+(A52-A50)/2</f>
        <v>9000</v>
      </c>
      <c r="B51">
        <f t="shared" si="6"/>
        <v>-2.6000000000000014</v>
      </c>
      <c r="C51" s="11">
        <f t="shared" si="7"/>
        <v>27.3</v>
      </c>
      <c r="D51" s="5">
        <f t="shared" ref="D51:E51" si="11">D50+(D52-D50)/2</f>
        <v>13.350000000000001</v>
      </c>
      <c r="E51" s="11">
        <f t="shared" si="11"/>
        <v>165</v>
      </c>
    </row>
    <row r="52" spans="1:5" x14ac:dyDescent="0.25">
      <c r="A52">
        <v>10000</v>
      </c>
      <c r="B52">
        <f t="shared" si="6"/>
        <v>-4.6000000000000014</v>
      </c>
      <c r="C52" s="11">
        <f t="shared" si="7"/>
        <v>23.7</v>
      </c>
      <c r="D52" s="5">
        <v>12.9</v>
      </c>
      <c r="E52" s="11">
        <v>163</v>
      </c>
    </row>
    <row r="53" spans="1:5" x14ac:dyDescent="0.25">
      <c r="A53">
        <f>A52+(A54-A52)/2</f>
        <v>11000</v>
      </c>
      <c r="B53">
        <f t="shared" si="6"/>
        <v>-6.6000000000000014</v>
      </c>
      <c r="C53" s="11">
        <f t="shared" si="7"/>
        <v>20.100000000000001</v>
      </c>
      <c r="D53" s="5">
        <f t="shared" ref="D53:E53" si="12">D52+(D54-D52)/2</f>
        <v>12.55</v>
      </c>
      <c r="E53" s="11">
        <f t="shared" si="12"/>
        <v>160.5</v>
      </c>
    </row>
    <row r="54" spans="1:5" x14ac:dyDescent="0.25">
      <c r="A54">
        <v>12000</v>
      </c>
      <c r="B54">
        <f t="shared" si="6"/>
        <v>-8.6000000000000014</v>
      </c>
      <c r="C54" s="11">
        <f t="shared" si="7"/>
        <v>16.5</v>
      </c>
      <c r="D54" s="5">
        <v>12.2</v>
      </c>
      <c r="E54" s="11">
        <v>158</v>
      </c>
    </row>
    <row r="55" spans="1:5" x14ac:dyDescent="0.25">
      <c r="A55">
        <f>A54+(A56-A54)/2</f>
        <v>13000</v>
      </c>
      <c r="B55">
        <f t="shared" si="6"/>
        <v>-10.600000000000001</v>
      </c>
      <c r="C55" s="11">
        <f t="shared" si="7"/>
        <v>12.899999999999999</v>
      </c>
      <c r="D55" s="5">
        <f t="shared" ref="D55:E55" si="13">D54+(D56-D54)/2</f>
        <v>11.899999999999999</v>
      </c>
      <c r="E55" s="11">
        <f t="shared" si="13"/>
        <v>155</v>
      </c>
    </row>
    <row r="56" spans="1:5" x14ac:dyDescent="0.25">
      <c r="A56">
        <v>14000</v>
      </c>
      <c r="B56">
        <f t="shared" si="6"/>
        <v>-12.600000000000001</v>
      </c>
      <c r="C56" s="11">
        <f t="shared" si="7"/>
        <v>9.3000000000000007</v>
      </c>
      <c r="D56" s="5">
        <v>11.6</v>
      </c>
      <c r="E56" s="11">
        <v>152</v>
      </c>
    </row>
    <row r="57" spans="1:5" x14ac:dyDescent="0.25">
      <c r="A57">
        <f>A56+(A58-A56)/2</f>
        <v>15000</v>
      </c>
      <c r="B57">
        <f t="shared" si="6"/>
        <v>-14.5</v>
      </c>
      <c r="C57" s="11">
        <f t="shared" si="7"/>
        <v>5.8999999999999986</v>
      </c>
      <c r="D57" s="5">
        <f t="shared" ref="D57:E57" si="14">D56+(D58-D56)/2</f>
        <v>11.35</v>
      </c>
      <c r="E57" s="11">
        <f t="shared" si="14"/>
        <v>147</v>
      </c>
    </row>
    <row r="58" spans="1:5" x14ac:dyDescent="0.25">
      <c r="A58">
        <v>16000</v>
      </c>
      <c r="B58" t="e">
        <f>#REF!+20</f>
        <v>#REF!</v>
      </c>
      <c r="C58" s="11" t="e">
        <f>#REF!+36</f>
        <v>#REF!</v>
      </c>
      <c r="D58" s="5">
        <v>11.1</v>
      </c>
      <c r="E58" s="11">
        <v>142</v>
      </c>
    </row>
  </sheetData>
  <sheetProtection algorithmName="SHA-512" hashValue="ezoR+jl0GmL2cyGV9A/I1jqKoB5h6Wvi30pyr2b/S/1noTMchmurHeJK3Y4f6wXWIR/+sprEhMhtWlRZMpJekw==" saltValue="N2kG//8Lukylzh0nRPID7A==" spinCount="100000" sheet="1" objects="1" scenarios="1"/>
  <mergeCells count="3">
    <mergeCell ref="A1:E1"/>
    <mergeCell ref="A20:E20"/>
    <mergeCell ref="A40:E40"/>
  </mergeCells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8"/>
  <sheetViews>
    <sheetView workbookViewId="0">
      <selection activeCell="D3" sqref="D3:E18"/>
    </sheetView>
  </sheetViews>
  <sheetFormatPr defaultRowHeight="15" x14ac:dyDescent="0.25"/>
  <cols>
    <col min="3" max="3" width="9.140625" style="11"/>
    <col min="4" max="4" width="9.140625" style="5"/>
    <col min="5" max="5" width="9.140625" style="11"/>
  </cols>
  <sheetData>
    <row r="1" spans="1:6" x14ac:dyDescent="0.25">
      <c r="A1" s="39" t="s">
        <v>24</v>
      </c>
      <c r="B1" s="39"/>
      <c r="C1" s="39"/>
      <c r="D1" s="39"/>
      <c r="E1" s="39"/>
    </row>
    <row r="2" spans="1:6" x14ac:dyDescent="0.25">
      <c r="A2" t="s">
        <v>19</v>
      </c>
      <c r="B2" t="s">
        <v>20</v>
      </c>
      <c r="C2" s="11" t="s">
        <v>21</v>
      </c>
      <c r="D2" s="5" t="s">
        <v>22</v>
      </c>
      <c r="E2" s="11" t="s">
        <v>23</v>
      </c>
    </row>
    <row r="3" spans="1:6" x14ac:dyDescent="0.25">
      <c r="A3">
        <v>10000</v>
      </c>
      <c r="B3">
        <v>-4.8</v>
      </c>
      <c r="C3" s="11">
        <v>23.4</v>
      </c>
      <c r="D3" s="29">
        <v>56</v>
      </c>
      <c r="E3" s="30">
        <v>226</v>
      </c>
    </row>
    <row r="4" spans="1:6" x14ac:dyDescent="0.25">
      <c r="A4">
        <f>A3+1000</f>
        <v>11000</v>
      </c>
      <c r="B4">
        <v>-6.8</v>
      </c>
      <c r="C4" s="11">
        <v>19.8</v>
      </c>
      <c r="D4" s="29">
        <v>56</v>
      </c>
      <c r="E4" s="30">
        <v>228</v>
      </c>
    </row>
    <row r="5" spans="1:6" x14ac:dyDescent="0.25">
      <c r="A5">
        <f t="shared" ref="A5:A18" si="0">A4+1000</f>
        <v>12000</v>
      </c>
      <c r="B5">
        <v>-8.8000000000000007</v>
      </c>
      <c r="C5" s="11">
        <v>16.2</v>
      </c>
      <c r="D5" s="29">
        <v>56</v>
      </c>
      <c r="E5" s="30">
        <v>230</v>
      </c>
    </row>
    <row r="6" spans="1:6" x14ac:dyDescent="0.25">
      <c r="A6">
        <f t="shared" si="0"/>
        <v>13000</v>
      </c>
      <c r="B6">
        <v>-10.8</v>
      </c>
      <c r="C6" s="11">
        <v>12.6</v>
      </c>
      <c r="D6" s="29">
        <v>56</v>
      </c>
      <c r="E6" s="30">
        <v>233</v>
      </c>
      <c r="F6" t="s">
        <v>27</v>
      </c>
    </row>
    <row r="7" spans="1:6" x14ac:dyDescent="0.25">
      <c r="A7">
        <f t="shared" si="0"/>
        <v>14000</v>
      </c>
      <c r="B7">
        <v>-12.7</v>
      </c>
      <c r="C7" s="11">
        <v>9.1</v>
      </c>
      <c r="D7" s="29">
        <v>56</v>
      </c>
      <c r="E7" s="30">
        <v>236</v>
      </c>
    </row>
    <row r="8" spans="1:6" x14ac:dyDescent="0.25">
      <c r="A8">
        <f t="shared" si="0"/>
        <v>15000</v>
      </c>
      <c r="B8">
        <v>-14.7</v>
      </c>
      <c r="C8" s="11">
        <v>5.5</v>
      </c>
      <c r="D8" s="29">
        <v>56</v>
      </c>
      <c r="E8" s="30">
        <v>237</v>
      </c>
    </row>
    <row r="9" spans="1:6" x14ac:dyDescent="0.25">
      <c r="A9">
        <f t="shared" si="0"/>
        <v>16000</v>
      </c>
      <c r="B9">
        <v>-16.7</v>
      </c>
      <c r="C9" s="11">
        <v>1.9</v>
      </c>
      <c r="D9" s="29">
        <v>56</v>
      </c>
      <c r="E9" s="30">
        <v>240</v>
      </c>
    </row>
    <row r="10" spans="1:6" x14ac:dyDescent="0.25">
      <c r="A10">
        <f t="shared" si="0"/>
        <v>17000</v>
      </c>
      <c r="B10">
        <v>-18.7</v>
      </c>
      <c r="C10" s="11">
        <v>-1.7</v>
      </c>
      <c r="D10" s="29">
        <v>56</v>
      </c>
      <c r="E10" s="30">
        <v>242</v>
      </c>
    </row>
    <row r="11" spans="1:6" x14ac:dyDescent="0.25">
      <c r="A11">
        <f t="shared" si="0"/>
        <v>18000</v>
      </c>
      <c r="B11">
        <v>-20.7</v>
      </c>
      <c r="C11" s="11">
        <v>-5.3</v>
      </c>
      <c r="D11" s="29">
        <v>56</v>
      </c>
      <c r="E11" s="30">
        <v>244</v>
      </c>
    </row>
    <row r="12" spans="1:6" x14ac:dyDescent="0.25">
      <c r="A12">
        <f t="shared" si="0"/>
        <v>19000</v>
      </c>
      <c r="B12">
        <v>-22.6</v>
      </c>
      <c r="C12" s="11">
        <v>-8.6999999999999993</v>
      </c>
      <c r="D12" s="29">
        <v>56</v>
      </c>
      <c r="E12" s="30">
        <v>247</v>
      </c>
    </row>
    <row r="13" spans="1:6" x14ac:dyDescent="0.25">
      <c r="A13">
        <f t="shared" si="0"/>
        <v>20000</v>
      </c>
      <c r="B13">
        <v>-24.6</v>
      </c>
      <c r="C13" s="11">
        <v>-12.3</v>
      </c>
      <c r="D13" s="29">
        <v>56</v>
      </c>
      <c r="E13" s="30">
        <v>249</v>
      </c>
    </row>
    <row r="14" spans="1:6" x14ac:dyDescent="0.25">
      <c r="A14">
        <f t="shared" si="0"/>
        <v>21000</v>
      </c>
      <c r="B14">
        <v>-26.6</v>
      </c>
      <c r="C14" s="11">
        <v>-15.9</v>
      </c>
      <c r="D14" s="29">
        <v>56</v>
      </c>
      <c r="E14" s="30">
        <v>252</v>
      </c>
    </row>
    <row r="15" spans="1:6" x14ac:dyDescent="0.25">
      <c r="A15">
        <f t="shared" si="0"/>
        <v>22000</v>
      </c>
      <c r="B15">
        <v>-28.6</v>
      </c>
      <c r="C15" s="11">
        <v>-19.5</v>
      </c>
      <c r="D15" s="29">
        <v>56</v>
      </c>
      <c r="E15" s="30">
        <v>254</v>
      </c>
    </row>
    <row r="16" spans="1:6" x14ac:dyDescent="0.25">
      <c r="A16">
        <f t="shared" si="0"/>
        <v>23000</v>
      </c>
      <c r="B16">
        <v>-30.6</v>
      </c>
      <c r="C16" s="11">
        <v>-23.1</v>
      </c>
      <c r="D16" s="29">
        <v>56</v>
      </c>
      <c r="E16" s="30">
        <v>256</v>
      </c>
    </row>
    <row r="17" spans="1:5" x14ac:dyDescent="0.25">
      <c r="A17">
        <f t="shared" si="0"/>
        <v>24000</v>
      </c>
      <c r="B17">
        <v>-32.6</v>
      </c>
      <c r="C17" s="11">
        <v>-26.7</v>
      </c>
      <c r="D17" s="29">
        <v>56</v>
      </c>
      <c r="E17" s="30">
        <v>259</v>
      </c>
    </row>
    <row r="18" spans="1:5" x14ac:dyDescent="0.25">
      <c r="A18">
        <f t="shared" si="0"/>
        <v>25000</v>
      </c>
      <c r="B18">
        <v>-34.5</v>
      </c>
      <c r="C18" s="11">
        <v>-30.1</v>
      </c>
      <c r="D18" s="29">
        <v>56</v>
      </c>
      <c r="E18" s="30">
        <v>262</v>
      </c>
    </row>
    <row r="20" spans="1:5" x14ac:dyDescent="0.25">
      <c r="A20" s="39" t="s">
        <v>25</v>
      </c>
      <c r="B20" s="39"/>
      <c r="C20" s="39"/>
      <c r="D20" s="39"/>
      <c r="E20" s="39"/>
    </row>
    <row r="21" spans="1:5" x14ac:dyDescent="0.25">
      <c r="A21" t="s">
        <v>19</v>
      </c>
      <c r="B21" t="s">
        <v>20</v>
      </c>
      <c r="C21" s="11" t="s">
        <v>21</v>
      </c>
      <c r="D21" s="5" t="s">
        <v>22</v>
      </c>
      <c r="E21" s="11" t="s">
        <v>23</v>
      </c>
    </row>
    <row r="22" spans="1:5" x14ac:dyDescent="0.25">
      <c r="A22">
        <v>0</v>
      </c>
      <c r="B22">
        <f t="shared" ref="B22:B37" si="1">B3+10</f>
        <v>5.2</v>
      </c>
      <c r="C22" s="11">
        <f t="shared" ref="C22:C37" si="2">C3+18</f>
        <v>41.4</v>
      </c>
      <c r="D22" s="5">
        <f t="shared" ref="D22:E37" si="3">D3+(D42-D3)/2</f>
        <v>33.4</v>
      </c>
      <c r="E22" s="11">
        <f t="shared" si="3"/>
        <v>176</v>
      </c>
    </row>
    <row r="23" spans="1:5" x14ac:dyDescent="0.25">
      <c r="A23">
        <v>1000</v>
      </c>
      <c r="B23">
        <f t="shared" si="1"/>
        <v>3.2</v>
      </c>
      <c r="C23" s="11">
        <f t="shared" si="2"/>
        <v>37.799999999999997</v>
      </c>
      <c r="D23" s="5">
        <f t="shared" si="3"/>
        <v>33.424999999999997</v>
      </c>
      <c r="E23" s="11">
        <f t="shared" si="3"/>
        <v>178.5</v>
      </c>
    </row>
    <row r="24" spans="1:5" x14ac:dyDescent="0.25">
      <c r="A24">
        <v>2000</v>
      </c>
      <c r="B24">
        <f t="shared" si="1"/>
        <v>1.1999999999999993</v>
      </c>
      <c r="C24" s="11">
        <f t="shared" si="2"/>
        <v>34.200000000000003</v>
      </c>
      <c r="D24" s="5">
        <f t="shared" si="3"/>
        <v>33.450000000000003</v>
      </c>
      <c r="E24" s="11">
        <f t="shared" si="3"/>
        <v>181</v>
      </c>
    </row>
    <row r="25" spans="1:5" x14ac:dyDescent="0.25">
      <c r="A25">
        <f>A24+(A26-A24)/2</f>
        <v>3000</v>
      </c>
      <c r="B25">
        <f t="shared" si="1"/>
        <v>-0.80000000000000071</v>
      </c>
      <c r="C25" s="11">
        <f t="shared" si="2"/>
        <v>30.6</v>
      </c>
      <c r="D25" s="5">
        <f t="shared" si="3"/>
        <v>33.5</v>
      </c>
      <c r="E25" s="11">
        <f t="shared" si="3"/>
        <v>183.75</v>
      </c>
    </row>
    <row r="26" spans="1:5" x14ac:dyDescent="0.25">
      <c r="A26">
        <v>4000</v>
      </c>
      <c r="B26">
        <f t="shared" si="1"/>
        <v>-2.6999999999999993</v>
      </c>
      <c r="C26" s="11">
        <f t="shared" si="2"/>
        <v>27.1</v>
      </c>
      <c r="D26" s="5">
        <f t="shared" si="3"/>
        <v>33.549999999999997</v>
      </c>
      <c r="E26" s="11">
        <f t="shared" si="3"/>
        <v>186.5</v>
      </c>
    </row>
    <row r="27" spans="1:5" x14ac:dyDescent="0.25">
      <c r="A27">
        <f>A26+(A28-A26)/2</f>
        <v>5000</v>
      </c>
      <c r="B27">
        <f t="shared" si="1"/>
        <v>-4.6999999999999993</v>
      </c>
      <c r="C27" s="11">
        <f t="shared" si="2"/>
        <v>23.5</v>
      </c>
      <c r="D27" s="5">
        <f t="shared" si="3"/>
        <v>33.625</v>
      </c>
      <c r="E27" s="11">
        <f t="shared" si="3"/>
        <v>188.5</v>
      </c>
    </row>
    <row r="28" spans="1:5" x14ac:dyDescent="0.25">
      <c r="A28">
        <v>6000</v>
      </c>
      <c r="B28">
        <f t="shared" si="1"/>
        <v>-6.6999999999999993</v>
      </c>
      <c r="C28" s="11">
        <f t="shared" si="2"/>
        <v>19.899999999999999</v>
      </c>
      <c r="D28" s="5">
        <f t="shared" si="3"/>
        <v>33.700000000000003</v>
      </c>
      <c r="E28" s="11">
        <f t="shared" si="3"/>
        <v>191.5</v>
      </c>
    </row>
    <row r="29" spans="1:5" x14ac:dyDescent="0.25">
      <c r="A29">
        <f>A28+(A30-A28)/2</f>
        <v>7000</v>
      </c>
      <c r="B29">
        <f t="shared" si="1"/>
        <v>-8.6999999999999993</v>
      </c>
      <c r="C29" s="11">
        <f t="shared" si="2"/>
        <v>16.3</v>
      </c>
      <c r="D29" s="5">
        <f t="shared" si="3"/>
        <v>33.774999999999999</v>
      </c>
      <c r="E29" s="11">
        <f t="shared" si="3"/>
        <v>193.75</v>
      </c>
    </row>
    <row r="30" spans="1:5" x14ac:dyDescent="0.25">
      <c r="A30">
        <v>8000</v>
      </c>
      <c r="B30">
        <f t="shared" si="1"/>
        <v>-10.7</v>
      </c>
      <c r="C30" s="11">
        <f t="shared" si="2"/>
        <v>12.7</v>
      </c>
      <c r="D30" s="5">
        <f t="shared" si="3"/>
        <v>33.85</v>
      </c>
      <c r="E30" s="11">
        <f t="shared" si="3"/>
        <v>196</v>
      </c>
    </row>
    <row r="31" spans="1:5" x14ac:dyDescent="0.25">
      <c r="A31">
        <f>A30+(A32-A30)/2</f>
        <v>9000</v>
      </c>
      <c r="B31">
        <f t="shared" si="1"/>
        <v>-12.600000000000001</v>
      </c>
      <c r="C31" s="11">
        <f t="shared" si="2"/>
        <v>9.3000000000000007</v>
      </c>
      <c r="D31" s="5">
        <f t="shared" si="3"/>
        <v>33.875</v>
      </c>
      <c r="E31" s="11">
        <f t="shared" si="3"/>
        <v>198.5</v>
      </c>
    </row>
    <row r="32" spans="1:5" x14ac:dyDescent="0.25">
      <c r="A32">
        <v>10000</v>
      </c>
      <c r="B32">
        <f t="shared" si="1"/>
        <v>-14.600000000000001</v>
      </c>
      <c r="C32" s="11">
        <f t="shared" si="2"/>
        <v>5.6999999999999993</v>
      </c>
      <c r="D32" s="5">
        <f t="shared" si="3"/>
        <v>33.9</v>
      </c>
      <c r="E32" s="11">
        <f t="shared" si="3"/>
        <v>200.5</v>
      </c>
    </row>
    <row r="33" spans="1:5" x14ac:dyDescent="0.25">
      <c r="A33">
        <f>A32+(A34-A32)/2</f>
        <v>11000</v>
      </c>
      <c r="B33">
        <f t="shared" si="1"/>
        <v>-16.600000000000001</v>
      </c>
      <c r="C33" s="11">
        <f t="shared" si="2"/>
        <v>2.0999999999999996</v>
      </c>
      <c r="D33" s="5">
        <f t="shared" si="3"/>
        <v>33.799999999999997</v>
      </c>
      <c r="E33" s="11">
        <f t="shared" si="3"/>
        <v>200.25</v>
      </c>
    </row>
    <row r="34" spans="1:5" x14ac:dyDescent="0.25">
      <c r="A34">
        <v>12000</v>
      </c>
      <c r="B34">
        <f t="shared" si="1"/>
        <v>-18.600000000000001</v>
      </c>
      <c r="C34" s="11">
        <f t="shared" si="2"/>
        <v>-1.5</v>
      </c>
      <c r="D34" s="5">
        <f t="shared" si="3"/>
        <v>33.700000000000003</v>
      </c>
      <c r="E34" s="11">
        <f t="shared" si="3"/>
        <v>199.5</v>
      </c>
    </row>
    <row r="35" spans="1:5" x14ac:dyDescent="0.25">
      <c r="A35">
        <f>A34+(A36-A34)/2</f>
        <v>13000</v>
      </c>
      <c r="B35">
        <f t="shared" si="1"/>
        <v>-20.6</v>
      </c>
      <c r="C35" s="11">
        <f t="shared" si="2"/>
        <v>-5.1000000000000014</v>
      </c>
      <c r="D35" s="5">
        <f t="shared" si="3"/>
        <v>33.6</v>
      </c>
      <c r="E35" s="11">
        <f t="shared" si="3"/>
        <v>198</v>
      </c>
    </row>
    <row r="36" spans="1:5" x14ac:dyDescent="0.25">
      <c r="A36">
        <v>14000</v>
      </c>
      <c r="B36">
        <f t="shared" si="1"/>
        <v>-22.6</v>
      </c>
      <c r="C36" s="11">
        <f t="shared" si="2"/>
        <v>-8.6999999999999993</v>
      </c>
      <c r="D36" s="5">
        <f t="shared" si="3"/>
        <v>33.5</v>
      </c>
      <c r="E36" s="11">
        <f t="shared" si="3"/>
        <v>197</v>
      </c>
    </row>
    <row r="37" spans="1:5" x14ac:dyDescent="0.25">
      <c r="A37">
        <f>A36+(A38-A36)/2</f>
        <v>15000</v>
      </c>
      <c r="B37">
        <f t="shared" si="1"/>
        <v>-24.5</v>
      </c>
      <c r="C37" s="11">
        <f t="shared" si="2"/>
        <v>-12.100000000000001</v>
      </c>
      <c r="D37" s="5">
        <f t="shared" si="3"/>
        <v>28</v>
      </c>
      <c r="E37" s="11">
        <f t="shared" si="3"/>
        <v>131</v>
      </c>
    </row>
    <row r="38" spans="1:5" x14ac:dyDescent="0.25">
      <c r="A38">
        <v>16000</v>
      </c>
      <c r="B38" t="e">
        <f>#REF!+10</f>
        <v>#REF!</v>
      </c>
      <c r="C38" s="11" t="e">
        <f>#REF!+18</f>
        <v>#REF!</v>
      </c>
      <c r="D38" s="5" t="e">
        <f>#REF!+(D58-#REF!)/2</f>
        <v>#REF!</v>
      </c>
      <c r="E38" s="11" t="e">
        <f>#REF!+(E58-#REF!)/2</f>
        <v>#REF!</v>
      </c>
    </row>
    <row r="40" spans="1:5" x14ac:dyDescent="0.25">
      <c r="A40" s="39" t="s">
        <v>26</v>
      </c>
      <c r="B40" s="39"/>
      <c r="C40" s="39"/>
      <c r="D40" s="39"/>
      <c r="E40" s="39"/>
    </row>
    <row r="41" spans="1:5" x14ac:dyDescent="0.25">
      <c r="A41" t="s">
        <v>19</v>
      </c>
      <c r="B41" t="s">
        <v>20</v>
      </c>
      <c r="C41" s="11" t="s">
        <v>21</v>
      </c>
      <c r="D41" s="5" t="s">
        <v>22</v>
      </c>
      <c r="E41" s="11" t="s">
        <v>23</v>
      </c>
    </row>
    <row r="42" spans="1:5" x14ac:dyDescent="0.25">
      <c r="A42">
        <v>0</v>
      </c>
      <c r="B42">
        <f>B3+20</f>
        <v>15.2</v>
      </c>
      <c r="C42" s="11">
        <f>C3+36</f>
        <v>59.4</v>
      </c>
      <c r="D42" s="5">
        <v>10.8</v>
      </c>
      <c r="E42" s="11">
        <v>126</v>
      </c>
    </row>
    <row r="43" spans="1:5" x14ac:dyDescent="0.25">
      <c r="A43">
        <v>1000</v>
      </c>
      <c r="B43" s="11">
        <f t="shared" ref="B43:C43" si="4">B42+(B44-B42)/2</f>
        <v>13.2</v>
      </c>
      <c r="C43" s="11">
        <f t="shared" si="4"/>
        <v>55.8</v>
      </c>
      <c r="D43" s="5">
        <f>D42+(D44-D42)/2</f>
        <v>10.850000000000001</v>
      </c>
      <c r="E43" s="11">
        <f t="shared" ref="E43" si="5">E42+(E44-E42)/2</f>
        <v>129</v>
      </c>
    </row>
    <row r="44" spans="1:5" x14ac:dyDescent="0.25">
      <c r="A44">
        <v>2000</v>
      </c>
      <c r="B44">
        <f t="shared" ref="B44:B56" si="6">B5+20</f>
        <v>11.2</v>
      </c>
      <c r="C44" s="11">
        <f t="shared" ref="C44:C56" si="7">C5+36</f>
        <v>52.2</v>
      </c>
      <c r="D44" s="5">
        <v>10.9</v>
      </c>
      <c r="E44" s="11">
        <v>132</v>
      </c>
    </row>
    <row r="45" spans="1:5" x14ac:dyDescent="0.25">
      <c r="A45">
        <f>A44+(A46-A44)/2</f>
        <v>3000</v>
      </c>
      <c r="B45">
        <f t="shared" si="6"/>
        <v>9.1999999999999993</v>
      </c>
      <c r="C45" s="11">
        <f t="shared" si="7"/>
        <v>48.6</v>
      </c>
      <c r="D45" s="5">
        <f t="shared" ref="D45:E45" si="8">D44+(D46-D44)/2</f>
        <v>11</v>
      </c>
      <c r="E45" s="11">
        <f t="shared" si="8"/>
        <v>134.5</v>
      </c>
    </row>
    <row r="46" spans="1:5" x14ac:dyDescent="0.25">
      <c r="A46">
        <v>4000</v>
      </c>
      <c r="B46">
        <f t="shared" si="6"/>
        <v>7.3000000000000007</v>
      </c>
      <c r="C46" s="11">
        <f t="shared" si="7"/>
        <v>45.1</v>
      </c>
      <c r="D46" s="5">
        <v>11.1</v>
      </c>
      <c r="E46" s="11">
        <v>137</v>
      </c>
    </row>
    <row r="47" spans="1:5" x14ac:dyDescent="0.25">
      <c r="A47">
        <f>A46+(A48-A46)/2</f>
        <v>5000</v>
      </c>
      <c r="B47">
        <f t="shared" si="6"/>
        <v>5.3000000000000007</v>
      </c>
      <c r="C47" s="11">
        <f t="shared" si="7"/>
        <v>41.5</v>
      </c>
      <c r="D47" s="5">
        <f t="shared" ref="D47:E47" si="9">D46+(D48-D46)/2</f>
        <v>11.25</v>
      </c>
      <c r="E47" s="11">
        <f t="shared" si="9"/>
        <v>140</v>
      </c>
    </row>
    <row r="48" spans="1:5" x14ac:dyDescent="0.25">
      <c r="A48">
        <v>6000</v>
      </c>
      <c r="B48">
        <f t="shared" si="6"/>
        <v>3.3000000000000007</v>
      </c>
      <c r="C48" s="11">
        <f t="shared" si="7"/>
        <v>37.9</v>
      </c>
      <c r="D48" s="5">
        <v>11.4</v>
      </c>
      <c r="E48" s="11">
        <v>143</v>
      </c>
    </row>
    <row r="49" spans="1:5" x14ac:dyDescent="0.25">
      <c r="A49">
        <f>A48+(A50-A48)/2</f>
        <v>7000</v>
      </c>
      <c r="B49">
        <f t="shared" si="6"/>
        <v>1.3000000000000007</v>
      </c>
      <c r="C49" s="11">
        <f t="shared" si="7"/>
        <v>34.299999999999997</v>
      </c>
      <c r="D49" s="5">
        <f t="shared" ref="D49:E49" si="10">D48+(D50-D48)/2</f>
        <v>11.55</v>
      </c>
      <c r="E49" s="11">
        <f t="shared" si="10"/>
        <v>145.5</v>
      </c>
    </row>
    <row r="50" spans="1:5" x14ac:dyDescent="0.25">
      <c r="A50">
        <v>8000</v>
      </c>
      <c r="B50">
        <f t="shared" si="6"/>
        <v>-0.69999999999999929</v>
      </c>
      <c r="C50" s="11">
        <f t="shared" si="7"/>
        <v>30.7</v>
      </c>
      <c r="D50" s="5">
        <v>11.7</v>
      </c>
      <c r="E50" s="11">
        <v>148</v>
      </c>
    </row>
    <row r="51" spans="1:5" x14ac:dyDescent="0.25">
      <c r="A51">
        <f>A50+(A52-A50)/2</f>
        <v>9000</v>
      </c>
      <c r="B51">
        <f t="shared" si="6"/>
        <v>-2.6000000000000014</v>
      </c>
      <c r="C51" s="11">
        <f t="shared" si="7"/>
        <v>27.3</v>
      </c>
      <c r="D51" s="5">
        <f t="shared" ref="D51:E51" si="11">D50+(D52-D50)/2</f>
        <v>11.75</v>
      </c>
      <c r="E51" s="11">
        <f t="shared" si="11"/>
        <v>150</v>
      </c>
    </row>
    <row r="52" spans="1:5" x14ac:dyDescent="0.25">
      <c r="A52">
        <v>10000</v>
      </c>
      <c r="B52">
        <f t="shared" si="6"/>
        <v>-4.6000000000000014</v>
      </c>
      <c r="C52" s="11">
        <f t="shared" si="7"/>
        <v>23.7</v>
      </c>
      <c r="D52" s="5">
        <v>11.8</v>
      </c>
      <c r="E52" s="11">
        <v>152</v>
      </c>
    </row>
    <row r="53" spans="1:5" x14ac:dyDescent="0.25">
      <c r="A53">
        <f>A52+(A54-A52)/2</f>
        <v>11000</v>
      </c>
      <c r="B53">
        <f t="shared" si="6"/>
        <v>-6.6000000000000014</v>
      </c>
      <c r="C53" s="11">
        <f t="shared" si="7"/>
        <v>20.100000000000001</v>
      </c>
      <c r="D53" s="5">
        <f t="shared" ref="D53:E53" si="12">D52+(D54-D52)/2</f>
        <v>11.600000000000001</v>
      </c>
      <c r="E53" s="11">
        <f t="shared" si="12"/>
        <v>148.5</v>
      </c>
    </row>
    <row r="54" spans="1:5" x14ac:dyDescent="0.25">
      <c r="A54">
        <v>12000</v>
      </c>
      <c r="B54">
        <f t="shared" si="6"/>
        <v>-8.6000000000000014</v>
      </c>
      <c r="C54" s="11">
        <f t="shared" si="7"/>
        <v>16.5</v>
      </c>
      <c r="D54" s="5">
        <v>11.4</v>
      </c>
      <c r="E54" s="11">
        <v>145</v>
      </c>
    </row>
    <row r="55" spans="1:5" x14ac:dyDescent="0.25">
      <c r="A55">
        <f>A54+(A56-A54)/2</f>
        <v>13000</v>
      </c>
      <c r="B55">
        <f t="shared" si="6"/>
        <v>-10.600000000000001</v>
      </c>
      <c r="C55" s="11">
        <f t="shared" si="7"/>
        <v>12.899999999999999</v>
      </c>
      <c r="D55" s="5">
        <f t="shared" ref="D55:E55" si="13">D54+(D56-D54)/2</f>
        <v>11.2</v>
      </c>
      <c r="E55" s="11">
        <f t="shared" si="13"/>
        <v>140</v>
      </c>
    </row>
    <row r="56" spans="1:5" x14ac:dyDescent="0.25">
      <c r="A56">
        <v>14000</v>
      </c>
      <c r="B56">
        <f t="shared" si="6"/>
        <v>-12.600000000000001</v>
      </c>
      <c r="C56" s="11">
        <f t="shared" si="7"/>
        <v>9.3000000000000007</v>
      </c>
      <c r="D56" s="5">
        <v>11</v>
      </c>
      <c r="E56" s="11">
        <v>135</v>
      </c>
    </row>
    <row r="57" spans="1:5" x14ac:dyDescent="0.25">
      <c r="A57">
        <f>A56+(A58-A56)/2</f>
        <v>15000</v>
      </c>
    </row>
    <row r="58" spans="1:5" x14ac:dyDescent="0.25">
      <c r="A58">
        <v>16000</v>
      </c>
    </row>
  </sheetData>
  <sheetProtection algorithmName="SHA-512" hashValue="tvvYg3E8IAKpAk0gc2yshZHnyvHw2BVTbvxzfLWpGGzY7S9V5xrHq2ZTpih9pj2HxoYEUPqNy2MU2rDjuOMZVA==" saltValue="Hjk4tmy7fw3dNIZBInsuQg==" spinCount="100000" sheet="1" objects="1" scenarios="1"/>
  <mergeCells count="3">
    <mergeCell ref="A1:E1"/>
    <mergeCell ref="A20:E20"/>
    <mergeCell ref="A40:E40"/>
  </mergeCells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9"/>
  <sheetViews>
    <sheetView workbookViewId="0">
      <selection sqref="A1:E19"/>
    </sheetView>
  </sheetViews>
  <sheetFormatPr defaultRowHeight="15" x14ac:dyDescent="0.25"/>
  <cols>
    <col min="3" max="3" width="9.140625" style="11"/>
    <col min="4" max="4" width="9.140625" style="5"/>
    <col min="5" max="5" width="9.140625" style="11"/>
  </cols>
  <sheetData>
    <row r="1" spans="1:6" x14ac:dyDescent="0.25">
      <c r="A1" s="39" t="s">
        <v>24</v>
      </c>
      <c r="B1" s="39"/>
      <c r="C1" s="39"/>
      <c r="D1" s="39"/>
      <c r="E1" s="39"/>
    </row>
    <row r="2" spans="1:6" x14ac:dyDescent="0.25">
      <c r="A2" t="s">
        <v>19</v>
      </c>
      <c r="B2" t="s">
        <v>20</v>
      </c>
      <c r="C2" s="11" t="s">
        <v>21</v>
      </c>
      <c r="D2" s="5" t="s">
        <v>22</v>
      </c>
      <c r="E2" s="11" t="s">
        <v>23</v>
      </c>
    </row>
    <row r="3" spans="1:6" x14ac:dyDescent="0.25">
      <c r="A3">
        <v>0</v>
      </c>
      <c r="B3">
        <v>18</v>
      </c>
      <c r="C3" s="11">
        <v>64</v>
      </c>
      <c r="D3" s="5">
        <v>12.8</v>
      </c>
      <c r="E3" s="11">
        <v>148</v>
      </c>
    </row>
    <row r="4" spans="1:6" x14ac:dyDescent="0.25">
      <c r="A4">
        <v>1000</v>
      </c>
      <c r="B4" s="11">
        <f t="shared" ref="B4" si="0">B3+(B5-B3)/2</f>
        <v>16</v>
      </c>
      <c r="C4" s="11">
        <f t="shared" ref="C4" si="1">C3+(C5-C3)/2</f>
        <v>60.5</v>
      </c>
      <c r="D4" s="5">
        <f t="shared" ref="D4" si="2">D3+(D5-D3)/2</f>
        <v>13.05</v>
      </c>
      <c r="E4" s="11">
        <f t="shared" ref="E4" si="3">E3+(E5-E3)/2</f>
        <v>150.5</v>
      </c>
    </row>
    <row r="5" spans="1:6" x14ac:dyDescent="0.25">
      <c r="A5">
        <v>2000</v>
      </c>
      <c r="B5">
        <v>14</v>
      </c>
      <c r="C5" s="11">
        <v>57</v>
      </c>
      <c r="D5" s="5">
        <v>13.3</v>
      </c>
      <c r="E5" s="11">
        <v>153</v>
      </c>
    </row>
    <row r="6" spans="1:6" x14ac:dyDescent="0.25">
      <c r="A6">
        <f>A5+(A7-A5)/2</f>
        <v>3000</v>
      </c>
      <c r="B6">
        <f>B5+(B7-B5)/2</f>
        <v>12</v>
      </c>
      <c r="C6" s="11">
        <f>C5+(C7-C5)/2</f>
        <v>53.5</v>
      </c>
      <c r="D6" s="5">
        <f t="shared" ref="D6:E6" si="4">D5+(D7-D5)/2</f>
        <v>13.55</v>
      </c>
      <c r="E6" s="11">
        <f t="shared" si="4"/>
        <v>155.5</v>
      </c>
      <c r="F6" t="s">
        <v>27</v>
      </c>
    </row>
    <row r="7" spans="1:6" x14ac:dyDescent="0.25">
      <c r="A7">
        <v>4000</v>
      </c>
      <c r="B7">
        <v>10</v>
      </c>
      <c r="C7" s="11">
        <v>50</v>
      </c>
      <c r="D7" s="5">
        <v>13.8</v>
      </c>
      <c r="E7" s="11">
        <v>158</v>
      </c>
    </row>
    <row r="8" spans="1:6" x14ac:dyDescent="0.25">
      <c r="A8">
        <f>A7+(A9-A7)/2</f>
        <v>5000</v>
      </c>
      <c r="B8">
        <f>B7+(B9-B7)/2</f>
        <v>8</v>
      </c>
      <c r="C8" s="11">
        <f>C7+(C9-C7)/2</f>
        <v>46.5</v>
      </c>
      <c r="D8" s="5">
        <f t="shared" ref="D8:E8" si="5">D7+(D9-D7)/2</f>
        <v>13.75</v>
      </c>
      <c r="E8" s="11">
        <f t="shared" si="5"/>
        <v>159</v>
      </c>
    </row>
    <row r="9" spans="1:6" x14ac:dyDescent="0.25">
      <c r="A9">
        <v>6000</v>
      </c>
      <c r="B9">
        <v>6</v>
      </c>
      <c r="C9" s="11">
        <v>43</v>
      </c>
      <c r="D9" s="5">
        <v>13.7</v>
      </c>
      <c r="E9" s="11">
        <v>160</v>
      </c>
    </row>
    <row r="10" spans="1:6" x14ac:dyDescent="0.25">
      <c r="A10">
        <f>A9+(A11-A9)/2</f>
        <v>7000</v>
      </c>
      <c r="B10">
        <f>B9+(B11-B9)/2</f>
        <v>4</v>
      </c>
      <c r="C10" s="11">
        <f>C9+(C11-C9)/2</f>
        <v>39.5</v>
      </c>
      <c r="D10" s="5">
        <f t="shared" ref="D10:E10" si="6">D9+(D11-D9)/2</f>
        <v>13.3</v>
      </c>
      <c r="E10" s="11">
        <f t="shared" si="6"/>
        <v>158.5</v>
      </c>
    </row>
    <row r="11" spans="1:6" x14ac:dyDescent="0.25">
      <c r="A11">
        <v>8000</v>
      </c>
      <c r="B11">
        <v>2</v>
      </c>
      <c r="C11" s="11">
        <v>36</v>
      </c>
      <c r="D11" s="5">
        <v>12.9</v>
      </c>
      <c r="E11" s="11">
        <v>157</v>
      </c>
    </row>
    <row r="12" spans="1:6" x14ac:dyDescent="0.25">
      <c r="A12">
        <f>A11+(A13-A11)/2</f>
        <v>9000</v>
      </c>
      <c r="B12">
        <f>B11+(B13-B11)/2</f>
        <v>0</v>
      </c>
      <c r="C12" s="11">
        <f>C11+(C13-C11)/2</f>
        <v>32</v>
      </c>
      <c r="D12" s="5">
        <f t="shared" ref="D12:E12" si="7">D11+(D13-D11)/2</f>
        <v>12.55</v>
      </c>
      <c r="E12" s="11">
        <f t="shared" si="7"/>
        <v>155</v>
      </c>
    </row>
    <row r="13" spans="1:6" x14ac:dyDescent="0.25">
      <c r="A13">
        <v>10000</v>
      </c>
      <c r="B13">
        <v>-2</v>
      </c>
      <c r="C13" s="11">
        <v>28</v>
      </c>
      <c r="D13" s="5">
        <v>12.2</v>
      </c>
      <c r="E13" s="11">
        <v>153</v>
      </c>
    </row>
    <row r="14" spans="1:6" x14ac:dyDescent="0.25">
      <c r="A14">
        <f>A13+(A15-A13)/2</f>
        <v>11000</v>
      </c>
      <c r="B14">
        <f>B13+(B15-B13)/2</f>
        <v>-4</v>
      </c>
      <c r="C14" s="11">
        <f>C13+(C15-C13)/2</f>
        <v>24.5</v>
      </c>
      <c r="D14" s="5">
        <f t="shared" ref="D14:E14" si="8">D13+(D15-D13)/2</f>
        <v>11.899999999999999</v>
      </c>
      <c r="E14" s="11">
        <f t="shared" si="8"/>
        <v>150.5</v>
      </c>
    </row>
    <row r="15" spans="1:6" x14ac:dyDescent="0.25">
      <c r="A15">
        <v>12000</v>
      </c>
      <c r="B15">
        <v>-6</v>
      </c>
      <c r="C15" s="11">
        <v>21</v>
      </c>
      <c r="D15" s="5">
        <v>11.6</v>
      </c>
      <c r="E15" s="11">
        <v>148</v>
      </c>
    </row>
    <row r="16" spans="1:6" x14ac:dyDescent="0.25">
      <c r="A16">
        <f>A15+(A17-A15)/2</f>
        <v>13000</v>
      </c>
      <c r="B16">
        <f>B15+(B17-B15)/2</f>
        <v>-8</v>
      </c>
      <c r="C16" s="11">
        <f>C15+(C17-C15)/2</f>
        <v>17.5</v>
      </c>
      <c r="D16" s="5">
        <f t="shared" ref="D16:E16" si="9">D15+(D17-D15)/2</f>
        <v>11.399999999999999</v>
      </c>
      <c r="E16" s="11">
        <f t="shared" si="9"/>
        <v>144.5</v>
      </c>
    </row>
    <row r="17" spans="1:5" x14ac:dyDescent="0.25">
      <c r="A17">
        <v>14000</v>
      </c>
      <c r="B17">
        <v>-10</v>
      </c>
      <c r="C17" s="11">
        <v>14</v>
      </c>
      <c r="D17" s="5">
        <v>11.2</v>
      </c>
      <c r="E17" s="11">
        <v>141</v>
      </c>
    </row>
    <row r="18" spans="1:5" x14ac:dyDescent="0.25">
      <c r="A18">
        <f>A17+(A19-A17)/2</f>
        <v>15000</v>
      </c>
      <c r="B18">
        <f>B17+(B19-B17)/2</f>
        <v>-12</v>
      </c>
      <c r="C18" s="11">
        <f>C17+(C19-C17)/2</f>
        <v>10</v>
      </c>
      <c r="D18" s="5">
        <f t="shared" ref="D18:E18" si="10">D17+(D19-D17)/2</f>
        <v>11</v>
      </c>
      <c r="E18" s="11">
        <f t="shared" si="10"/>
        <v>134</v>
      </c>
    </row>
    <row r="19" spans="1:5" x14ac:dyDescent="0.25">
      <c r="A19">
        <v>16000</v>
      </c>
      <c r="B19">
        <v>-14</v>
      </c>
      <c r="C19" s="11">
        <v>6</v>
      </c>
      <c r="D19" s="5">
        <v>10.8</v>
      </c>
      <c r="E19" s="11">
        <v>127</v>
      </c>
    </row>
    <row r="21" spans="1:5" x14ac:dyDescent="0.25">
      <c r="A21" s="39" t="s">
        <v>25</v>
      </c>
      <c r="B21" s="39"/>
      <c r="C21" s="39"/>
      <c r="D21" s="39"/>
      <c r="E21" s="39"/>
    </row>
    <row r="22" spans="1:5" x14ac:dyDescent="0.25">
      <c r="A22" t="s">
        <v>19</v>
      </c>
      <c r="B22" t="s">
        <v>20</v>
      </c>
      <c r="C22" s="11" t="s">
        <v>21</v>
      </c>
      <c r="D22" s="5" t="s">
        <v>22</v>
      </c>
      <c r="E22" s="11" t="s">
        <v>23</v>
      </c>
    </row>
    <row r="23" spans="1:5" x14ac:dyDescent="0.25">
      <c r="A23">
        <v>0</v>
      </c>
      <c r="B23">
        <f>B3+10</f>
        <v>28</v>
      </c>
      <c r="C23" s="11">
        <f>C3+18</f>
        <v>82</v>
      </c>
      <c r="D23" s="5">
        <f>D3+(D43-D3)/2</f>
        <v>12.65</v>
      </c>
      <c r="E23" s="11">
        <f>E3+(E43-E3)/2</f>
        <v>149.5</v>
      </c>
    </row>
    <row r="24" spans="1:5" x14ac:dyDescent="0.25">
      <c r="A24">
        <v>1000</v>
      </c>
      <c r="B24">
        <f t="shared" ref="B24:B39" si="11">B4+10</f>
        <v>26</v>
      </c>
      <c r="C24" s="11">
        <f t="shared" ref="C24:C39" si="12">C4+18</f>
        <v>78.5</v>
      </c>
      <c r="D24" s="5">
        <f t="shared" ref="D24:E39" si="13">D4+(D44-D4)/2</f>
        <v>12.875</v>
      </c>
      <c r="E24" s="11">
        <f t="shared" si="13"/>
        <v>151.75</v>
      </c>
    </row>
    <row r="25" spans="1:5" x14ac:dyDescent="0.25">
      <c r="A25">
        <v>2000</v>
      </c>
      <c r="B25">
        <f t="shared" si="11"/>
        <v>24</v>
      </c>
      <c r="C25" s="11">
        <f t="shared" si="12"/>
        <v>75</v>
      </c>
      <c r="D25" s="5">
        <f t="shared" si="13"/>
        <v>13.100000000000001</v>
      </c>
      <c r="E25" s="11">
        <f t="shared" si="13"/>
        <v>154</v>
      </c>
    </row>
    <row r="26" spans="1:5" x14ac:dyDescent="0.25">
      <c r="A26">
        <f>A25+(A27-A25)/2</f>
        <v>3000</v>
      </c>
      <c r="B26">
        <f t="shared" si="11"/>
        <v>22</v>
      </c>
      <c r="C26" s="11">
        <f t="shared" si="12"/>
        <v>71.5</v>
      </c>
      <c r="D26" s="5">
        <f t="shared" si="13"/>
        <v>13.350000000000001</v>
      </c>
      <c r="E26" s="11">
        <f t="shared" si="13"/>
        <v>156.5</v>
      </c>
    </row>
    <row r="27" spans="1:5" x14ac:dyDescent="0.25">
      <c r="A27">
        <v>4000</v>
      </c>
      <c r="B27">
        <f t="shared" si="11"/>
        <v>20</v>
      </c>
      <c r="C27" s="11">
        <f t="shared" si="12"/>
        <v>68</v>
      </c>
      <c r="D27" s="5">
        <f t="shared" si="13"/>
        <v>13.600000000000001</v>
      </c>
      <c r="E27" s="11">
        <f t="shared" si="13"/>
        <v>159</v>
      </c>
    </row>
    <row r="28" spans="1:5" x14ac:dyDescent="0.25">
      <c r="A28">
        <f>A27+(A29-A27)/2</f>
        <v>5000</v>
      </c>
      <c r="B28">
        <f t="shared" si="11"/>
        <v>18</v>
      </c>
      <c r="C28" s="11">
        <f t="shared" si="12"/>
        <v>64.5</v>
      </c>
      <c r="D28" s="5">
        <f t="shared" si="13"/>
        <v>13.55</v>
      </c>
      <c r="E28" s="11">
        <f t="shared" si="13"/>
        <v>160.75</v>
      </c>
    </row>
    <row r="29" spans="1:5" x14ac:dyDescent="0.25">
      <c r="A29">
        <v>6000</v>
      </c>
      <c r="B29">
        <f t="shared" si="11"/>
        <v>16</v>
      </c>
      <c r="C29" s="11">
        <f t="shared" si="12"/>
        <v>61</v>
      </c>
      <c r="D29" s="5">
        <f t="shared" si="13"/>
        <v>13.5</v>
      </c>
      <c r="E29" s="11">
        <f t="shared" si="13"/>
        <v>162.5</v>
      </c>
    </row>
    <row r="30" spans="1:5" x14ac:dyDescent="0.25">
      <c r="A30">
        <f>A29+(A31-A29)/2</f>
        <v>7000</v>
      </c>
      <c r="B30">
        <f t="shared" si="11"/>
        <v>14</v>
      </c>
      <c r="C30" s="11">
        <f t="shared" si="12"/>
        <v>57.5</v>
      </c>
      <c r="D30" s="5">
        <f t="shared" si="13"/>
        <v>13.100000000000001</v>
      </c>
      <c r="E30" s="11">
        <f t="shared" si="13"/>
        <v>162.25</v>
      </c>
    </row>
    <row r="31" spans="1:5" x14ac:dyDescent="0.25">
      <c r="A31">
        <v>8000</v>
      </c>
      <c r="B31">
        <f t="shared" si="11"/>
        <v>12</v>
      </c>
      <c r="C31" s="11">
        <f t="shared" si="12"/>
        <v>54</v>
      </c>
      <c r="D31" s="5">
        <f t="shared" si="13"/>
        <v>12.7</v>
      </c>
      <c r="E31" s="11">
        <f t="shared" si="13"/>
        <v>162</v>
      </c>
    </row>
    <row r="32" spans="1:5" x14ac:dyDescent="0.25">
      <c r="A32">
        <f>A31+(A33-A31)/2</f>
        <v>9000</v>
      </c>
      <c r="B32">
        <f t="shared" si="11"/>
        <v>10</v>
      </c>
      <c r="C32" s="11">
        <f t="shared" si="12"/>
        <v>50</v>
      </c>
      <c r="D32" s="5">
        <f t="shared" si="13"/>
        <v>12.350000000000001</v>
      </c>
      <c r="E32" s="11">
        <f t="shared" si="13"/>
        <v>160</v>
      </c>
    </row>
    <row r="33" spans="1:5" x14ac:dyDescent="0.25">
      <c r="A33">
        <v>10000</v>
      </c>
      <c r="B33">
        <f t="shared" si="11"/>
        <v>8</v>
      </c>
      <c r="C33" s="11">
        <f t="shared" si="12"/>
        <v>46</v>
      </c>
      <c r="D33" s="5">
        <f t="shared" si="13"/>
        <v>12</v>
      </c>
      <c r="E33" s="11">
        <f t="shared" si="13"/>
        <v>158</v>
      </c>
    </row>
    <row r="34" spans="1:5" x14ac:dyDescent="0.25">
      <c r="A34">
        <f>A33+(A35-A33)/2</f>
        <v>11000</v>
      </c>
      <c r="B34">
        <f t="shared" si="11"/>
        <v>6</v>
      </c>
      <c r="C34" s="11">
        <f t="shared" si="12"/>
        <v>42.5</v>
      </c>
      <c r="D34" s="5">
        <f t="shared" si="13"/>
        <v>11.75</v>
      </c>
      <c r="E34" s="11">
        <f t="shared" si="13"/>
        <v>155.5</v>
      </c>
    </row>
    <row r="35" spans="1:5" x14ac:dyDescent="0.25">
      <c r="A35">
        <v>12000</v>
      </c>
      <c r="B35">
        <f t="shared" si="11"/>
        <v>4</v>
      </c>
      <c r="C35" s="11">
        <f t="shared" si="12"/>
        <v>39</v>
      </c>
      <c r="D35" s="5">
        <f t="shared" si="13"/>
        <v>11.5</v>
      </c>
      <c r="E35" s="11">
        <f t="shared" si="13"/>
        <v>153</v>
      </c>
    </row>
    <row r="36" spans="1:5" x14ac:dyDescent="0.25">
      <c r="A36">
        <f>A35+(A37-A35)/2</f>
        <v>13000</v>
      </c>
      <c r="B36">
        <f t="shared" si="11"/>
        <v>2</v>
      </c>
      <c r="C36" s="11">
        <f t="shared" si="12"/>
        <v>35.5</v>
      </c>
      <c r="D36" s="5">
        <f t="shared" si="13"/>
        <v>11.299999999999999</v>
      </c>
      <c r="E36" s="11">
        <f t="shared" si="13"/>
        <v>149.75</v>
      </c>
    </row>
    <row r="37" spans="1:5" x14ac:dyDescent="0.25">
      <c r="A37">
        <v>14000</v>
      </c>
      <c r="B37">
        <f t="shared" si="11"/>
        <v>0</v>
      </c>
      <c r="C37" s="11">
        <f t="shared" si="12"/>
        <v>32</v>
      </c>
      <c r="D37" s="5">
        <f t="shared" si="13"/>
        <v>11.1</v>
      </c>
      <c r="E37" s="11">
        <f t="shared" si="13"/>
        <v>146.5</v>
      </c>
    </row>
    <row r="38" spans="1:5" x14ac:dyDescent="0.25">
      <c r="A38">
        <f>A37+(A39-A37)/2</f>
        <v>15000</v>
      </c>
      <c r="B38">
        <f t="shared" si="11"/>
        <v>-2</v>
      </c>
      <c r="C38" s="11">
        <f t="shared" si="12"/>
        <v>28</v>
      </c>
      <c r="D38" s="5">
        <f t="shared" si="13"/>
        <v>5.5</v>
      </c>
      <c r="E38" s="11">
        <f t="shared" si="13"/>
        <v>67</v>
      </c>
    </row>
    <row r="39" spans="1:5" x14ac:dyDescent="0.25">
      <c r="A39">
        <v>16000</v>
      </c>
      <c r="B39">
        <f t="shared" si="11"/>
        <v>-4</v>
      </c>
      <c r="C39" s="11">
        <f t="shared" si="12"/>
        <v>24</v>
      </c>
      <c r="D39" s="5">
        <f t="shared" si="13"/>
        <v>5.4</v>
      </c>
      <c r="E39" s="11">
        <f t="shared" si="13"/>
        <v>63.5</v>
      </c>
    </row>
    <row r="41" spans="1:5" x14ac:dyDescent="0.25">
      <c r="A41" s="39" t="s">
        <v>26</v>
      </c>
      <c r="B41" s="39"/>
      <c r="C41" s="39"/>
      <c r="D41" s="39"/>
      <c r="E41" s="39"/>
    </row>
    <row r="42" spans="1:5" x14ac:dyDescent="0.25">
      <c r="A42" t="s">
        <v>19</v>
      </c>
      <c r="B42" t="s">
        <v>20</v>
      </c>
      <c r="C42" s="11" t="s">
        <v>21</v>
      </c>
      <c r="D42" s="5" t="s">
        <v>22</v>
      </c>
      <c r="E42" s="11" t="s">
        <v>23</v>
      </c>
    </row>
    <row r="43" spans="1:5" x14ac:dyDescent="0.25">
      <c r="A43">
        <v>0</v>
      </c>
      <c r="B43">
        <f>B3+20</f>
        <v>38</v>
      </c>
      <c r="C43" s="11">
        <f>C3+36</f>
        <v>100</v>
      </c>
      <c r="D43" s="5">
        <v>12.5</v>
      </c>
      <c r="E43" s="11">
        <v>151</v>
      </c>
    </row>
    <row r="44" spans="1:5" x14ac:dyDescent="0.25">
      <c r="A44">
        <v>1000</v>
      </c>
      <c r="B44" s="11">
        <f t="shared" ref="B44" si="14">B43+(B45-B43)/2</f>
        <v>36</v>
      </c>
      <c r="C44" s="11">
        <f t="shared" ref="C44" si="15">C43+(C45-C43)/2</f>
        <v>96.5</v>
      </c>
      <c r="D44" s="5">
        <f>D43+(D45-D43)/2</f>
        <v>12.7</v>
      </c>
      <c r="E44" s="11">
        <f t="shared" ref="E44" si="16">E43+(E45-E43)/2</f>
        <v>153</v>
      </c>
    </row>
    <row r="45" spans="1:5" x14ac:dyDescent="0.25">
      <c r="A45">
        <v>2000</v>
      </c>
      <c r="B45">
        <f t="shared" ref="B45:B57" si="17">B5+20</f>
        <v>34</v>
      </c>
      <c r="C45" s="11">
        <f t="shared" ref="C45:C57" si="18">C5+36</f>
        <v>93</v>
      </c>
      <c r="D45" s="5">
        <v>12.9</v>
      </c>
      <c r="E45" s="11">
        <v>155</v>
      </c>
    </row>
    <row r="46" spans="1:5" x14ac:dyDescent="0.25">
      <c r="A46">
        <f>A45+(A47-A45)/2</f>
        <v>3000</v>
      </c>
      <c r="B46">
        <f t="shared" si="17"/>
        <v>32</v>
      </c>
      <c r="C46" s="11">
        <f t="shared" si="18"/>
        <v>89.5</v>
      </c>
      <c r="D46" s="5">
        <f t="shared" ref="D46:E46" si="19">D45+(D47-D45)/2</f>
        <v>13.15</v>
      </c>
      <c r="E46" s="11">
        <f t="shared" si="19"/>
        <v>157.5</v>
      </c>
    </row>
    <row r="47" spans="1:5" x14ac:dyDescent="0.25">
      <c r="A47">
        <v>4000</v>
      </c>
      <c r="B47">
        <f t="shared" si="17"/>
        <v>30</v>
      </c>
      <c r="C47" s="11">
        <f t="shared" si="18"/>
        <v>86</v>
      </c>
      <c r="D47" s="5">
        <v>13.4</v>
      </c>
      <c r="E47" s="11">
        <v>160</v>
      </c>
    </row>
    <row r="48" spans="1:5" x14ac:dyDescent="0.25">
      <c r="A48">
        <f>A47+(A49-A47)/2</f>
        <v>5000</v>
      </c>
      <c r="B48">
        <f t="shared" si="17"/>
        <v>28</v>
      </c>
      <c r="C48" s="11">
        <f t="shared" si="18"/>
        <v>82.5</v>
      </c>
      <c r="D48" s="5">
        <f t="shared" ref="D48:E48" si="20">D47+(D49-D47)/2</f>
        <v>13.350000000000001</v>
      </c>
      <c r="E48" s="11">
        <f t="shared" si="20"/>
        <v>162.5</v>
      </c>
    </row>
    <row r="49" spans="1:5" x14ac:dyDescent="0.25">
      <c r="A49">
        <v>6000</v>
      </c>
      <c r="B49">
        <f t="shared" si="17"/>
        <v>26</v>
      </c>
      <c r="C49" s="11">
        <f t="shared" si="18"/>
        <v>79</v>
      </c>
      <c r="D49" s="5">
        <v>13.3</v>
      </c>
      <c r="E49" s="11">
        <v>165</v>
      </c>
    </row>
    <row r="50" spans="1:5" x14ac:dyDescent="0.25">
      <c r="A50">
        <f>A49+(A51-A49)/2</f>
        <v>7000</v>
      </c>
      <c r="B50">
        <f t="shared" si="17"/>
        <v>24</v>
      </c>
      <c r="C50" s="11">
        <f t="shared" si="18"/>
        <v>75.5</v>
      </c>
      <c r="D50" s="5">
        <f t="shared" ref="D50:E50" si="21">D49+(D51-D49)/2</f>
        <v>12.9</v>
      </c>
      <c r="E50" s="11">
        <f t="shared" si="21"/>
        <v>166</v>
      </c>
    </row>
    <row r="51" spans="1:5" x14ac:dyDescent="0.25">
      <c r="A51">
        <v>8000</v>
      </c>
      <c r="B51">
        <f t="shared" si="17"/>
        <v>22</v>
      </c>
      <c r="C51" s="11">
        <f t="shared" si="18"/>
        <v>72</v>
      </c>
      <c r="D51" s="5">
        <v>12.5</v>
      </c>
      <c r="E51" s="11">
        <v>167</v>
      </c>
    </row>
    <row r="52" spans="1:5" x14ac:dyDescent="0.25">
      <c r="A52">
        <f>A51+(A53-A51)/2</f>
        <v>9000</v>
      </c>
      <c r="B52">
        <f t="shared" si="17"/>
        <v>20</v>
      </c>
      <c r="C52" s="11">
        <f t="shared" si="18"/>
        <v>68</v>
      </c>
      <c r="D52" s="5">
        <f t="shared" ref="D52:E52" si="22">D51+(D53-D51)/2</f>
        <v>12.15</v>
      </c>
      <c r="E52" s="11">
        <f t="shared" si="22"/>
        <v>165</v>
      </c>
    </row>
    <row r="53" spans="1:5" x14ac:dyDescent="0.25">
      <c r="A53">
        <v>10000</v>
      </c>
      <c r="B53">
        <f t="shared" si="17"/>
        <v>18</v>
      </c>
      <c r="C53" s="11">
        <f t="shared" si="18"/>
        <v>64</v>
      </c>
      <c r="D53" s="5">
        <v>11.8</v>
      </c>
      <c r="E53" s="11">
        <v>163</v>
      </c>
    </row>
    <row r="54" spans="1:5" x14ac:dyDescent="0.25">
      <c r="A54">
        <f>A53+(A55-A53)/2</f>
        <v>11000</v>
      </c>
      <c r="B54">
        <f t="shared" si="17"/>
        <v>16</v>
      </c>
      <c r="C54" s="11">
        <f t="shared" si="18"/>
        <v>60.5</v>
      </c>
      <c r="D54" s="5">
        <f t="shared" ref="D54:E54" si="23">D53+(D55-D53)/2</f>
        <v>11.600000000000001</v>
      </c>
      <c r="E54" s="11">
        <f t="shared" si="23"/>
        <v>160.5</v>
      </c>
    </row>
    <row r="55" spans="1:5" x14ac:dyDescent="0.25">
      <c r="A55">
        <v>12000</v>
      </c>
      <c r="B55">
        <f t="shared" si="17"/>
        <v>14</v>
      </c>
      <c r="C55" s="11">
        <f t="shared" si="18"/>
        <v>57</v>
      </c>
      <c r="D55" s="5">
        <v>11.4</v>
      </c>
      <c r="E55" s="11">
        <v>158</v>
      </c>
    </row>
    <row r="56" spans="1:5" x14ac:dyDescent="0.25">
      <c r="A56">
        <f>A55+(A57-A55)/2</f>
        <v>13000</v>
      </c>
      <c r="B56">
        <f t="shared" si="17"/>
        <v>12</v>
      </c>
      <c r="C56" s="11">
        <f t="shared" si="18"/>
        <v>53.5</v>
      </c>
      <c r="D56" s="5">
        <f t="shared" ref="D56:E56" si="24">D55+(D57-D55)/2</f>
        <v>11.2</v>
      </c>
      <c r="E56" s="11">
        <f t="shared" si="24"/>
        <v>155</v>
      </c>
    </row>
    <row r="57" spans="1:5" x14ac:dyDescent="0.25">
      <c r="A57">
        <v>14000</v>
      </c>
      <c r="B57">
        <f t="shared" si="17"/>
        <v>10</v>
      </c>
      <c r="C57" s="11">
        <f t="shared" si="18"/>
        <v>50</v>
      </c>
      <c r="D57" s="5">
        <v>11</v>
      </c>
      <c r="E57" s="11">
        <v>152</v>
      </c>
    </row>
    <row r="58" spans="1:5" x14ac:dyDescent="0.25">
      <c r="A58">
        <f>A57+(A59-A57)/2</f>
        <v>15000</v>
      </c>
    </row>
    <row r="59" spans="1:5" x14ac:dyDescent="0.25">
      <c r="A59">
        <v>16000</v>
      </c>
    </row>
  </sheetData>
  <mergeCells count="3">
    <mergeCell ref="A1:E1"/>
    <mergeCell ref="A21:E21"/>
    <mergeCell ref="A41:E4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Aerostar Weight &amp; Balance</vt:lpstr>
      <vt:lpstr>Altitude Calculator</vt:lpstr>
      <vt:lpstr>27 &amp; 2200 RPM 55%</vt:lpstr>
      <vt:lpstr>33 &amp; 2300 RPM 73%</vt:lpstr>
      <vt:lpstr>36 &amp; 2300 RPM 81%</vt:lpstr>
      <vt:lpstr>Reserve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chuckm1954@gmail.com</dc:creator>
  <cp:lastModifiedBy>Chuck McGee</cp:lastModifiedBy>
  <cp:lastPrinted>2017-03-16T01:03:14Z</cp:lastPrinted>
  <dcterms:created xsi:type="dcterms:W3CDTF">2014-10-26T22:50:18Z</dcterms:created>
  <dcterms:modified xsi:type="dcterms:W3CDTF">2025-02-08T19:17:11Z</dcterms:modified>
</cp:coreProperties>
</file>